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95" windowHeight="7935"/>
  </bookViews>
  <sheets>
    <sheet name="4716310" sheetId="1" r:id="rId1"/>
  </sheets>
  <calcPr calcId="144525"/>
</workbook>
</file>

<file path=xl/calcChain.xml><?xml version="1.0" encoding="utf-8"?>
<calcChain xmlns="http://schemas.openxmlformats.org/spreadsheetml/2006/main">
  <c r="C41" i="1" l="1"/>
  <c r="L41" i="1"/>
  <c r="C42" i="1"/>
  <c r="L42" i="1"/>
  <c r="C43" i="1"/>
  <c r="K43" i="1"/>
  <c r="L43" i="1"/>
  <c r="C44" i="1"/>
  <c r="L44" i="1"/>
  <c r="C45" i="1"/>
  <c r="L45" i="1"/>
  <c r="C46" i="1"/>
  <c r="L46" i="1"/>
  <c r="C47" i="1"/>
  <c r="L47" i="1"/>
  <c r="C48" i="1"/>
  <c r="L48" i="1"/>
  <c r="C49" i="1"/>
  <c r="L49" i="1"/>
  <c r="C50" i="1"/>
  <c r="L50" i="1"/>
  <c r="C51" i="1"/>
  <c r="L51" i="1"/>
  <c r="C52" i="1"/>
  <c r="L52" i="1"/>
  <c r="C53" i="1"/>
  <c r="L53" i="1"/>
  <c r="C54" i="1"/>
  <c r="L54" i="1"/>
  <c r="C55" i="1"/>
  <c r="L55" i="1"/>
  <c r="C56" i="1"/>
  <c r="L56" i="1"/>
  <c r="C57" i="1"/>
  <c r="L57" i="1"/>
  <c r="C58" i="1"/>
  <c r="L58" i="1"/>
  <c r="C59" i="1"/>
  <c r="L59" i="1"/>
  <c r="C60" i="1"/>
  <c r="L60" i="1"/>
  <c r="C61" i="1"/>
  <c r="L61" i="1"/>
  <c r="C62" i="1"/>
  <c r="L62" i="1"/>
  <c r="K63" i="1"/>
  <c r="H27" i="1" s="1"/>
  <c r="L63" i="1"/>
  <c r="G25" i="1" s="1"/>
  <c r="C79" i="1"/>
  <c r="C80" i="1"/>
  <c r="K82" i="1"/>
  <c r="C84" i="1"/>
  <c r="K86" i="1"/>
  <c r="C88" i="1"/>
  <c r="C89" i="1"/>
  <c r="B90" i="1"/>
  <c r="C90" i="1"/>
  <c r="K92" i="1"/>
  <c r="C94" i="1"/>
  <c r="K97" i="1"/>
  <c r="C100" i="1"/>
  <c r="B101" i="1"/>
  <c r="C101" i="1"/>
  <c r="C103" i="1"/>
  <c r="K103" i="1"/>
  <c r="C105" i="1"/>
  <c r="C107" i="1"/>
  <c r="K107" i="1"/>
  <c r="C109" i="1"/>
  <c r="C110" i="1"/>
  <c r="B111" i="1"/>
  <c r="C111" i="1"/>
  <c r="C113" i="1"/>
  <c r="K113" i="1"/>
  <c r="C115" i="1"/>
  <c r="K117" i="1"/>
  <c r="C119" i="1"/>
  <c r="C120" i="1"/>
  <c r="B121" i="1"/>
  <c r="C121" i="1"/>
  <c r="C123" i="1"/>
  <c r="K123" i="1"/>
  <c r="C125" i="1"/>
  <c r="K127" i="1"/>
  <c r="C129" i="1"/>
  <c r="C130" i="1"/>
  <c r="B131" i="1"/>
  <c r="C131" i="1"/>
  <c r="C133" i="1"/>
  <c r="C134" i="1"/>
  <c r="K134" i="1"/>
  <c r="C138" i="1"/>
  <c r="K138" i="1"/>
  <c r="C140" i="1"/>
  <c r="C141" i="1"/>
  <c r="B142" i="1"/>
  <c r="C142" i="1"/>
  <c r="C144" i="1"/>
  <c r="K144" i="1"/>
  <c r="C146" i="1"/>
  <c r="K148" i="1"/>
  <c r="C151" i="1"/>
  <c r="B152" i="1"/>
  <c r="C152" i="1"/>
  <c r="C154" i="1"/>
  <c r="K154" i="1"/>
  <c r="C156" i="1"/>
  <c r="C158" i="1"/>
  <c r="K158" i="1"/>
  <c r="C160" i="1"/>
  <c r="C161" i="1"/>
  <c r="B162" i="1"/>
  <c r="C162" i="1"/>
  <c r="C164" i="1"/>
  <c r="K164" i="1"/>
  <c r="C166" i="1"/>
  <c r="K168" i="1"/>
  <c r="C170" i="1"/>
  <c r="C171" i="1"/>
  <c r="B172" i="1"/>
  <c r="C172" i="1"/>
  <c r="K174" i="1"/>
  <c r="K178" i="1"/>
  <c r="C181" i="1"/>
  <c r="B182" i="1"/>
  <c r="C182" i="1"/>
  <c r="C184" i="1"/>
  <c r="K184" i="1"/>
  <c r="C188" i="1"/>
  <c r="K188" i="1"/>
  <c r="C190" i="1"/>
  <c r="C191" i="1"/>
  <c r="B192" i="1"/>
  <c r="C192" i="1"/>
  <c r="K194" i="1"/>
  <c r="K198" i="1"/>
  <c r="C201" i="1"/>
  <c r="B202" i="1"/>
  <c r="C202" i="1"/>
  <c r="C204" i="1"/>
  <c r="K204" i="1"/>
  <c r="C208" i="1"/>
  <c r="K208" i="1"/>
  <c r="C210" i="1"/>
  <c r="C211" i="1"/>
  <c r="B212" i="1"/>
  <c r="C212" i="1"/>
  <c r="C214" i="1"/>
  <c r="K214" i="1"/>
  <c r="C216" i="1"/>
  <c r="C218" i="1"/>
  <c r="K218" i="1"/>
  <c r="C220" i="1"/>
  <c r="C221" i="1"/>
  <c r="B222" i="1"/>
  <c r="C222" i="1"/>
  <c r="C224" i="1"/>
  <c r="K224" i="1"/>
  <c r="C226" i="1"/>
  <c r="C228" i="1"/>
  <c r="K228" i="1"/>
  <c r="C230" i="1"/>
  <c r="C231" i="1"/>
  <c r="B232" i="1"/>
  <c r="C232" i="1"/>
  <c r="C234" i="1"/>
  <c r="K234" i="1"/>
  <c r="K238" i="1"/>
  <c r="C241" i="1"/>
  <c r="B242" i="1"/>
  <c r="C242" i="1"/>
  <c r="C244" i="1"/>
  <c r="K248" i="1"/>
  <c r="C251" i="1"/>
  <c r="B252" i="1"/>
  <c r="C252" i="1"/>
  <c r="C254" i="1"/>
  <c r="K254" i="1"/>
  <c r="K258" i="1"/>
  <c r="B262" i="1"/>
  <c r="C262" i="1"/>
  <c r="C264" i="1"/>
  <c r="K268" i="1"/>
  <c r="B272" i="1"/>
  <c r="C272" i="1"/>
  <c r="C274" i="1"/>
  <c r="K274" i="1"/>
  <c r="C276" i="1"/>
  <c r="C278" i="1"/>
  <c r="K278" i="1"/>
  <c r="C280" i="1"/>
  <c r="B282" i="1"/>
  <c r="C282" i="1"/>
  <c r="C284" i="1"/>
  <c r="K284" i="1"/>
  <c r="K288" i="1"/>
  <c r="C291" i="1"/>
  <c r="B293" i="1"/>
  <c r="C293" i="1"/>
  <c r="C295" i="1"/>
  <c r="C296" i="1"/>
  <c r="K296" i="1"/>
  <c r="C298" i="1"/>
  <c r="K298" i="1"/>
  <c r="K300" i="1"/>
  <c r="C302" i="1"/>
  <c r="C303" i="1"/>
  <c r="B305" i="1"/>
  <c r="C305" i="1"/>
  <c r="C307" i="1"/>
  <c r="K307" i="1"/>
  <c r="C309" i="1"/>
  <c r="C311" i="1"/>
  <c r="K311" i="1"/>
  <c r="C313" i="1"/>
  <c r="C315" i="1"/>
  <c r="C318" i="1"/>
  <c r="C319" i="1"/>
  <c r="K319" i="1"/>
  <c r="C321" i="1"/>
  <c r="K323" i="1"/>
  <c r="C325" i="1"/>
  <c r="C326" i="1"/>
  <c r="C327" i="1"/>
  <c r="B328" i="1"/>
  <c r="C328" i="1"/>
  <c r="C330" i="1"/>
  <c r="K330" i="1"/>
  <c r="C332" i="1"/>
  <c r="C334" i="1"/>
  <c r="K334" i="1"/>
  <c r="C336" i="1"/>
  <c r="C337" i="1"/>
  <c r="B338" i="1"/>
  <c r="C338" i="1"/>
  <c r="C340" i="1"/>
  <c r="K340" i="1"/>
  <c r="C342" i="1"/>
  <c r="C344" i="1"/>
  <c r="K344" i="1"/>
  <c r="C346" i="1"/>
  <c r="C347" i="1"/>
  <c r="B348" i="1"/>
  <c r="C348" i="1"/>
  <c r="C350" i="1"/>
  <c r="K350" i="1"/>
  <c r="C352" i="1"/>
  <c r="C354" i="1"/>
  <c r="K354" i="1"/>
  <c r="C356" i="1"/>
  <c r="B358" i="1"/>
  <c r="C358" i="1"/>
  <c r="C360" i="1"/>
  <c r="C361" i="1"/>
  <c r="K361" i="1"/>
  <c r="C363" i="1"/>
  <c r="C365" i="1"/>
  <c r="K365" i="1"/>
  <c r="C367" i="1"/>
  <c r="C368" i="1"/>
  <c r="B370" i="1"/>
  <c r="C370" i="1"/>
  <c r="C372" i="1"/>
  <c r="C373" i="1"/>
  <c r="K373" i="1"/>
  <c r="C375" i="1"/>
  <c r="C377" i="1"/>
  <c r="K377" i="1"/>
  <c r="C379" i="1"/>
  <c r="C380" i="1"/>
  <c r="C381" i="1"/>
  <c r="B382" i="1"/>
  <c r="C382" i="1"/>
  <c r="C384" i="1"/>
  <c r="K384" i="1"/>
  <c r="C386" i="1"/>
  <c r="C388" i="1"/>
  <c r="K388" i="1"/>
  <c r="C390" i="1"/>
</calcChain>
</file>

<file path=xl/sharedStrings.xml><?xml version="1.0" encoding="utf-8"?>
<sst xmlns="http://schemas.openxmlformats.org/spreadsheetml/2006/main" count="592" uniqueCount="175">
  <si>
    <t>44-57-16</t>
  </si>
  <si>
    <t>Вик.Ромазанович Т.Й.</t>
  </si>
  <si>
    <t>(підпис)</t>
  </si>
  <si>
    <t>С.П.Гаращук</t>
  </si>
  <si>
    <t>Директор департаменту бюджету та фінансів міської ради</t>
  </si>
  <si>
    <t>ПОГОДЖЕНО:</t>
  </si>
  <si>
    <t>Д.В.Мамрай</t>
  </si>
  <si>
    <t>Начальник управління</t>
  </si>
  <si>
    <t>О.П.Заблоцький</t>
  </si>
  <si>
    <t>Начальник управління капітального будівництва</t>
  </si>
  <si>
    <t>3 Прогноз видатків до кінця реалізації інвестиційного проекту зазначається з розбивкою за роками.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</si>
  <si>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</si>
  <si>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</si>
  <si>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 xml:space="preserve">УСЬОГО </t>
  </si>
  <si>
    <t>…</t>
  </si>
  <si>
    <t>Інвестиційний проект 2</t>
  </si>
  <si>
    <t>х</t>
  </si>
  <si>
    <t>Інші джерела фінансування (за видами)</t>
  </si>
  <si>
    <t>Надходження із бюджету</t>
  </si>
  <si>
    <t>Інвестиційний проект 1</t>
  </si>
  <si>
    <t>Підпрограма 1</t>
  </si>
  <si>
    <t>разом</t>
  </si>
  <si>
    <t>спеціальний фонд</t>
  </si>
  <si>
    <t>загальний фонд</t>
  </si>
  <si>
    <t>Прогноз до кінця реалізації інвестиційного проекту</t>
  </si>
  <si>
    <t>План звітного періоду (рік)</t>
  </si>
  <si>
    <t>Касові видатки станом на 
1 січня звітного періоду</t>
  </si>
  <si>
    <t>КПКВК</t>
  </si>
  <si>
    <t>Найменування джерел надходжень</t>
  </si>
  <si>
    <t>Код</t>
  </si>
  <si>
    <r>
      <t>Джерела фінансування інвестиційних проектів у розрізі підпрограм</t>
    </r>
    <r>
      <rPr>
        <vertAlign val="superscript"/>
        <sz val="11"/>
        <rFont val="Times New Roman"/>
        <family val="1"/>
        <charset val="204"/>
      </rPr>
      <t>2</t>
    </r>
  </si>
  <si>
    <t>11.</t>
  </si>
  <si>
    <t>Розрахунок</t>
  </si>
  <si>
    <t>%</t>
  </si>
  <si>
    <t>якості</t>
  </si>
  <si>
    <t>розрахунок</t>
  </si>
  <si>
    <t>тис.грн.</t>
  </si>
  <si>
    <t>ефективності</t>
  </si>
  <si>
    <t>од.</t>
  </si>
  <si>
    <t>продукту</t>
  </si>
  <si>
    <t>рішення міської ради "Про міський бюджет на 2017 рік"</t>
  </si>
  <si>
    <t>затрат</t>
  </si>
  <si>
    <t>кв.м.</t>
  </si>
  <si>
    <t>рішення міської ради "Про міський бюджет на 2016 рік"</t>
  </si>
  <si>
    <t>рішення міської ради "Про міський бюджет на 2015 рік"</t>
  </si>
  <si>
    <t>Завдання 29</t>
  </si>
  <si>
    <t>Завдання 28</t>
  </si>
  <si>
    <t>Га</t>
  </si>
  <si>
    <t>проектно-кошторисна документація</t>
  </si>
  <si>
    <t>середні витрати  на реконструкцію одного пандусу</t>
  </si>
  <si>
    <t>рішення міської ради "Про міський бюджет на 2015 рік",  кошторис</t>
  </si>
  <si>
    <t>витрати на проведення реконструкції корпусу НВК № 25 у м. Житомирі по вул. Б.Тена,84а. в 2015 році</t>
  </si>
  <si>
    <t xml:space="preserve">Завдання 24. </t>
  </si>
  <si>
    <t>осіб</t>
  </si>
  <si>
    <t>Завдання 23</t>
  </si>
  <si>
    <t>середні витрати на будівництво одного квадратного метру станції водних видів спорту</t>
  </si>
  <si>
    <t>Завдання 22</t>
  </si>
  <si>
    <t>відсоток фактично освоєних коштів по об'єкту: Реконструкція   спортивного інклюзивного майданчика по вул. Київська, 13 в м.Житомирі, на виготовлення проектно-кошторисної документації</t>
  </si>
  <si>
    <t>середні витрати на виготовлення проектно-кошторисної документації по об'єкту:Реконструкція баскетбольного майданчику по вул. Бальзаківська, 2 в м.Житомирі</t>
  </si>
  <si>
    <t>Кількість проектно-кошторисної документації по об'єкту: Реконструкція баскетбольного майданчику по вул. Бальзаківська, 2 в м.Житомирі, що планується виготовити</t>
  </si>
  <si>
    <t>Завдання 21</t>
  </si>
  <si>
    <t>Завдання 20</t>
  </si>
  <si>
    <t>середні витрати на виготовлення проектно-кошторисної документації по об'єкту: Реконструкція   спортивного інклюзивного майданчика по вул. Київська, 13 в м.Житомирі</t>
  </si>
  <si>
    <t>Кількість проектно-кошторисної документації по об'єкту: Реконструкція спортивного інклюзивного майданчика по вул. Київська, 13 в м.Житомирі, що планується виготовити</t>
  </si>
  <si>
    <t>Завдання 19</t>
  </si>
  <si>
    <t>відсоток фактично освоєних коштів по об'єкту: Будівництво спортивного майданчику за адресою: пров. 3-ій Березівський, 6 в м.Житомирі, на виготовлення проектно-кошторисної документації</t>
  </si>
  <si>
    <t>середні витрати на виготовлення проектно-кошторисної документації по об'єкту: Будівництво спортивного майданчику за адресою: пров. 3-ій Березівський, 6 в м.Житомирі</t>
  </si>
  <si>
    <t>Кількість проектно-кошторисної документації по об'єкту: Будівництво спортивного майданчику за адресою: пров. 3-ій Березівський, 6 в м.Житомирі, що планується виготовити</t>
  </si>
  <si>
    <t>відсоток фактично освоєних коштів на виготовлення проектно-кошторисної документації</t>
  </si>
  <si>
    <t xml:space="preserve">середні витрати на виготовлення проектно-кошторисної документації </t>
  </si>
  <si>
    <t>Кількість проектно-кошторисної документації, що планується виготовити</t>
  </si>
  <si>
    <t>відсоток фактично освоєних коштів по об'єкту: Будівництво мереж електропостачання по вул.Митрополита Андрія Шептицького , на виготовлення проектно-кошторисної документації</t>
  </si>
  <si>
    <t>середні витрати на виготовлення проектно-кошторисної документації по об'єкту: Будівництво мереж електропостачання по вул.Митрополита Андрія Шептицького</t>
  </si>
  <si>
    <t>Кількість проектно-кошторисної документації по об'єкту: Будівництво мереж електропостачання по вул.Митрополита Андрія Шептицького, що планується виготовити</t>
  </si>
  <si>
    <t>Загальна площа приміщень які планується реконструювати під амбулаторію сімейного лікаря</t>
  </si>
  <si>
    <t>відсоток фактично освоєних  коштів по об'єкту: Реконструкція спортивного майданчика по вул.Клосовського,4, 6;  проспект Миру, 13</t>
  </si>
  <si>
    <t xml:space="preserve">середні витрати на реконструкцію 1 кв.м. по об'єкту: Реконструкція спортивного майданчика по вул.Клосовського,4, 6;  проспект Миру, 13 </t>
  </si>
  <si>
    <t xml:space="preserve">Загальна площа на якій планується провести реконструкція спортивного майданчика по вул.Клосовського,4, 6;  проспект Миру, 13 </t>
  </si>
  <si>
    <t xml:space="preserve">витрати на проведення робіт по об'єкту: Реконструкція спортивного майданчика по вул.Клосовського,4, 6;  проспект Миру, 13 </t>
  </si>
  <si>
    <t xml:space="preserve">відсоток фактично освоєних коштів по об'єкту: Реконструкція спортивного майданчика по вул.Грушевського,71/105 </t>
  </si>
  <si>
    <t>середні витрати на реконструкцію 1 кв.м. по об'єкту: Реконструкція спортивного майданчика по вул.Грушевського,71/105</t>
  </si>
  <si>
    <t>загальна площа на якій планується провести роботи по реконструкціїя спортивного майданчика по вул.Грушевського,71/105</t>
  </si>
  <si>
    <t xml:space="preserve">витрати на проведення робіт по об'єкту: Реконструкція спортивного майданчика по вул.Грушевського,71/105  </t>
  </si>
  <si>
    <t>середні витрати на будівництво пам'ятника "Героям Небесної сотні"</t>
  </si>
  <si>
    <t xml:space="preserve">відсоток фактично освоєних коштів по об'єкту: Реконструкція приміщень під Хоспіс  по пров.Енергетичний,3 в м.Житомирі </t>
  </si>
  <si>
    <t>середні витрати на реконструкцію одного ліжко-місця по об'єкту: Реконструкція приміщень під Хоспіс  по пров.Енергетичний,3 в м.Житомирі</t>
  </si>
  <si>
    <t>Загальна площа приміщень ЗОШ №8 які планується реконструювати під обсерваторію</t>
  </si>
  <si>
    <t>середні витрати на реконструкцію одного погонного метру  інженерних мереж ДНЗ№44</t>
  </si>
  <si>
    <t>пог.м.</t>
  </si>
  <si>
    <t>середні витрати на будівництво одного квадратного метру спортивної зали</t>
  </si>
  <si>
    <t>од</t>
  </si>
  <si>
    <t>відсоток фактично освоєних  коштів по об'єкту: Реконструкція стадіону "Спартак " дитячо-юнацької спортивної школи з футболу "Полісся" в м.Житомирі</t>
  </si>
  <si>
    <t xml:space="preserve">середні витрати на одну особу по об'єкту: Реконструкція стадіону "Спартак " дитячо-юнацької спортивної школи з футболу "Полісся" в м.Житомирі </t>
  </si>
  <si>
    <t>Пропускна спроможність трибун по об'єкту: Реконструкція стадіону "Спартак " дитячо-юнацької спортивної школи з футболу "Полісся" в м.Житомирі, що планується реконструювати</t>
  </si>
  <si>
    <t>Витрати на виконання робіт по об'єкту: Реконструкція стадіону "Спартак " дитячо-юнацької спортивної школи з футболу "Полісся" в м.Житомирі"</t>
  </si>
  <si>
    <t>середні витрати  на коригування ПКД по реконструкції одного пандусу</t>
  </si>
  <si>
    <t>Витрати на коригування проекту по об'єкту: Реконструкція фасаду будівлі з влаштуванням елементів доступності до житлового приміщення за адресою вул. Івана Мазепи 96 кв. 21 в м.Житомирі</t>
  </si>
  <si>
    <t>Значення показника</t>
  </si>
  <si>
    <t>Джерело інформації</t>
  </si>
  <si>
    <t>Одиниця виміру</t>
  </si>
  <si>
    <t>Назва показника</t>
  </si>
  <si>
    <t>№ з/п</t>
  </si>
  <si>
    <t>Результативні показники бюджетної програми у розрізі підпрограм і завдань</t>
  </si>
  <si>
    <t>10.</t>
  </si>
  <si>
    <t>Усього</t>
  </si>
  <si>
    <t>Державна/регіональна цільова програма 1</t>
  </si>
  <si>
    <t>Назва державної/регіональної цільової програми та підпрограми</t>
  </si>
  <si>
    <t>(тис.грн.)</t>
  </si>
  <si>
    <t>Перелік державних/регіональних цільових програм, які виконуються у складі бюджетної програми</t>
  </si>
  <si>
    <t>9.</t>
  </si>
  <si>
    <t>-</t>
  </si>
  <si>
    <t>Реконструкція будівлі Житомирської міської гімназії №3 за адресою: м.Житомир, вул.М.Грушевського,8</t>
  </si>
  <si>
    <t>Будівництво Бульвару Тетерівського в м.Житомирі (виготовлення ПКД)</t>
  </si>
  <si>
    <t>Будівництво індустріального парку по шосе Київському в м.Житомирі (співфінансування)</t>
  </si>
  <si>
    <t>Реконструкція приміщень дошкільного  навчального закладу №32 по вул.Якубовського,10 в м.Житомирі</t>
  </si>
  <si>
    <t>Будівництво спортивного майданчику за адресою: пров. 3-ій Березівський, 6 в м.Житомирі</t>
  </si>
  <si>
    <t>Реконструкція окремих приміщень будівлі міської ради за адресою, майдан Корольова,4/2 в м.Житомирі (сесійна зала міської ради з облаштуванням сцени та розведенням електричних мереж, депутатські кімнати та кабінету Оргвідділу (2 поверх), управління транспорту міської ради (3 поверх) (виготовлення ПКД)</t>
  </si>
  <si>
    <t>Будівництво мереж електропостачання по вул.Митрополита Андрія Шептицького (виготовлення ПКД)</t>
  </si>
  <si>
    <t>Реконструкція спортивного майданчика за адресою:  Бульвар Польський, 13 в м. Житомирі</t>
  </si>
  <si>
    <t>Реконструкція спортивного майданчика за адресою: вул. Вокзальна, 8 в м. Житомирі</t>
  </si>
  <si>
    <t>Реконструкція приміщення КУ ЦМЛ № 2 під амбулаторію сімейного лікаря за адресою: м. Житомир, вул. Старочуднівська, 12/77</t>
  </si>
  <si>
    <t>Реконструкція спортивного майданчика по вул.Клосовського,4, 6;  проспект Миру, 13 ((в т.ч.ПКД) в рамках реалізації проекту бюджету участі "Extrime park Street для занять work out")</t>
  </si>
  <si>
    <t>Реконструкція  приміщення по вул. Героїв Десантників,23 в м.Житомирі під амбулаторію сімейного лікаря</t>
  </si>
  <si>
    <t>Реконструкція спортивного майданчика по вул.Грушевського,71/105  ((в т.ч.ПКД) в рамках реалізації проекту бюджету участі "Острівки здоров'я для всіх")</t>
  </si>
  <si>
    <t>Будівництво пам'ятника "Героям Небесної сотні" на фасаді будівлі Житомирської облдержадміністрації на майдані ім.С.П.Корольова</t>
  </si>
  <si>
    <t>Реконструкція ДНЗ №58 за адресою: м. Житомир, вул. Крошенська, 12-б</t>
  </si>
  <si>
    <t>Реконструкція приміщень під Хоспіс  по пров.Енергетичний,3 в м.Житомирі ( в т.ч виготовлення ПКД)</t>
  </si>
  <si>
    <t>Реконструкція приміщення ЗОШ №8 під абсерваторію на майдані Згоди, 5 в м. Житомирі</t>
  </si>
  <si>
    <t>Реконструкція інженерних мереж ДНЗ № 44 за адресою: м. Житомир, вул. Вітрука, 17</t>
  </si>
  <si>
    <t>Будівництво спортивної зали загальноосвітньої школи І-ІІІ ступенів № 10 за адресою: м. Житомир, Київське шосе, 37</t>
  </si>
  <si>
    <t xml:space="preserve">Створення регіонального центру надання адміністративних послуг на базі ЦНАПу Житомирської міської ради та його облаштування (будівництво центру по вул.Перемоги,55 в м.Житомирі) </t>
  </si>
  <si>
    <t>Реконструкція стадіону "Спартак " дитячо-юнацької спортивної школи з футболу "Полісся" в м.Житомирі ( в т.ч. виготовлення ПКД)</t>
  </si>
  <si>
    <t>Реконструкція фасаду будівлі з влаштуванням елементів доступності до житлового приміщення за адресою вул. Івана Мазепи 96 кв. 21 в м.Житомирі (коригування ПКД)</t>
  </si>
  <si>
    <t>Підпрограма/завдання бюджетної програми</t>
  </si>
  <si>
    <t>КФКВК</t>
  </si>
  <si>
    <t>Обсяги фінансування бюджетної програми у розрізі підпрограм та завдань</t>
  </si>
  <si>
    <t>8.</t>
  </si>
  <si>
    <t>Назва підпрограми</t>
  </si>
  <si>
    <t>Підпрограми, спрямовані на досягнення мети, визначеної паспортом бюджетної програми</t>
  </si>
  <si>
    <t>7.</t>
  </si>
  <si>
    <t xml:space="preserve">Забезпечення розвитку інфраструктури території  </t>
  </si>
  <si>
    <t>Мета бюджетної програми</t>
  </si>
  <si>
    <t>6.</t>
  </si>
  <si>
    <t>Конституція України, Бюджетний Кодекс України, Закони України "Про місцеве  самоврядування в Україні"та "Про службу в органах місцевого самоврядування в Україні",    "Про Державний бюджет України на 2017 рік", міська цільова соціальна програма розвитку галузі фізичної культури і спорту на 2016-2018 роки, програма розвитку охорони здоров'я на 2016-2017 роки, програма розвитку освіти м.Житомира на 2016-2018 роки,  програма соціального захисту населення на 2016-2020 роки,програма благоустрою та розвитку комунального господарства  м.Житомира на 2016-2018 роки,  програма соціально-економічного і культурного розвитку містаЖитомира на 2017 рік,  рішення міської ради від 21.12.2016 №491 «Про міський бюджет на 2017 рік» (із змінами)</t>
  </si>
  <si>
    <r>
      <t>Підстави для виконання бюджетної програми</t>
    </r>
    <r>
      <rPr>
        <u/>
        <sz val="11"/>
        <rFont val="Times New Roman"/>
        <family val="1"/>
        <charset val="204"/>
      </rPr>
      <t xml:space="preserve">   </t>
    </r>
  </si>
  <si>
    <t>5.</t>
  </si>
  <si>
    <t xml:space="preserve">загального фонду -  _____-___ тис. гривень та спеціального фонду - </t>
  </si>
  <si>
    <t xml:space="preserve"> тис. гривень, у тому числі </t>
  </si>
  <si>
    <t>Обсяг бюджетних призначень/ бюджетних асигнувань -</t>
  </si>
  <si>
    <t>4.</t>
  </si>
  <si>
    <t>(найменування бюджетної програми)</t>
  </si>
  <si>
    <t xml:space="preserve">      (КФКВК)1</t>
  </si>
  <si>
    <t xml:space="preserve">            (КПКВК МБ)</t>
  </si>
  <si>
    <t>"Реалізація заходів щодо інвестиційного розвитку території"</t>
  </si>
  <si>
    <t>0490</t>
  </si>
  <si>
    <t>3.</t>
  </si>
  <si>
    <t>(найменування відповідального виконавця)</t>
  </si>
  <si>
    <t>Управління капітального будівництва Житомирської  міської ради</t>
  </si>
  <si>
    <t>2.</t>
  </si>
  <si>
    <t>(найменування головного розпорядника)</t>
  </si>
  <si>
    <t>1.</t>
  </si>
  <si>
    <t>( із змінами)</t>
  </si>
  <si>
    <t xml:space="preserve">бюджетної програми місцевого бюджету на 2017 рік </t>
  </si>
  <si>
    <t>ПАСПОРТ</t>
  </si>
  <si>
    <t>наказ №  24-Д   від 23.03.2017р</t>
  </si>
  <si>
    <t>(найменування місцевого фінансового органу)</t>
  </si>
  <si>
    <t>Департаменту бюджету та фінансів Житомирської міської ради</t>
  </si>
  <si>
    <t xml:space="preserve">і наказ </t>
  </si>
  <si>
    <t>наказ № 11         від 23.03.2017р</t>
  </si>
  <si>
    <t>(найменування головного розпорядника коштів місцевого бюджету)</t>
  </si>
  <si>
    <t>Управління капітального будівництва Житомирської міської ради</t>
  </si>
  <si>
    <t>Наказ / розпорядчий документ</t>
  </si>
  <si>
    <t>Затверджено</t>
  </si>
  <si>
    <t xml:space="preserve"> №836</t>
  </si>
  <si>
    <t>Наказ Міністерства фінансів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</si>
</sst>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[$-FC22]d\ mmmm\ yyyy&quot; р.&quot;;@"/>
    <numFmt numFmtId="168" formatCode="_-* #,##0.00_₴_-;\-* #,##0.00_₴_-;_-* &quot;-&quot;??_₴_-;_-@_-"/>
  </numFmts>
  <fonts count="2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0.5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0"/>
      <name val="Arial Cyr"/>
      <charset val="204"/>
    </font>
    <font>
      <b/>
      <u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5" fillId="0" borderId="0"/>
    <xf numFmtId="0" fontId="15" fillId="0" borderId="0"/>
    <xf numFmtId="0" fontId="1" fillId="0" borderId="0"/>
    <xf numFmtId="43" fontId="15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Fill="1" applyAlignment="1"/>
    <xf numFmtId="0" fontId="3" fillId="0" borderId="0" xfId="0" applyFont="1" applyAlignment="1"/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wrapText="1"/>
    </xf>
    <xf numFmtId="49" fontId="9" fillId="0" borderId="4" xfId="0" applyNumberFormat="1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164" fontId="11" fillId="0" borderId="3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wrapText="1"/>
    </xf>
    <xf numFmtId="164" fontId="2" fillId="2" borderId="3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3" fontId="14" fillId="0" borderId="0" xfId="0" applyNumberFormat="1" applyFont="1" applyFill="1" applyAlignment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wrapText="1"/>
    </xf>
    <xf numFmtId="0" fontId="2" fillId="0" borderId="0" xfId="1" applyFont="1" applyFill="1" applyAlignment="1">
      <alignment wrapText="1"/>
    </xf>
    <xf numFmtId="0" fontId="2" fillId="0" borderId="0" xfId="1" applyFont="1" applyAlignment="1">
      <alignment horizontal="right" wrapText="1"/>
    </xf>
    <xf numFmtId="0" fontId="2" fillId="0" borderId="0" xfId="1" applyFont="1" applyFill="1" applyAlignment="1"/>
    <xf numFmtId="164" fontId="16" fillId="0" borderId="0" xfId="1" applyNumberFormat="1" applyFont="1" applyAlignment="1">
      <alignment wrapText="1"/>
    </xf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 applyAlignment="1"/>
    <xf numFmtId="0" fontId="7" fillId="0" borderId="0" xfId="1" applyFont="1" applyAlignment="1">
      <alignment horizontal="center" wrapText="1"/>
    </xf>
    <xf numFmtId="0" fontId="4" fillId="0" borderId="0" xfId="1" applyFont="1" applyBorder="1" applyAlignment="1">
      <alignment wrapText="1"/>
    </xf>
    <xf numFmtId="0" fontId="2" fillId="0" borderId="0" xfId="1" applyFont="1" applyBorder="1" applyAlignment="1">
      <alignment horizontal="center" wrapText="1"/>
    </xf>
    <xf numFmtId="0" fontId="11" fillId="0" borderId="0" xfId="1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1" applyFont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2" xfId="0" applyFont="1" applyBorder="1" applyAlignment="1"/>
    <xf numFmtId="0" fontId="2" fillId="0" borderId="1" xfId="0" applyFont="1" applyBorder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6" fillId="0" borderId="3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6" fillId="0" borderId="7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  <xf numFmtId="0" fontId="6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left" vertical="top" wrapText="1"/>
    </xf>
    <xf numFmtId="0" fontId="9" fillId="0" borderId="4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left" vertical="top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6" fillId="0" borderId="4" xfId="0" applyNumberFormat="1" applyFont="1" applyFill="1" applyBorder="1" applyAlignment="1">
      <alignment horizontal="left" vertical="top" wrapText="1"/>
    </xf>
    <xf numFmtId="166" fontId="6" fillId="0" borderId="5" xfId="0" applyNumberFormat="1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left" wrapText="1"/>
    </xf>
    <xf numFmtId="49" fontId="4" fillId="2" borderId="7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4" fillId="0" borderId="2" xfId="1" applyFont="1" applyBorder="1" applyAlignment="1">
      <alignment horizontal="center" wrapText="1"/>
    </xf>
    <xf numFmtId="0" fontId="4" fillId="0" borderId="2" xfId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7" fillId="0" borderId="1" xfId="1" applyFont="1" applyBorder="1" applyAlignment="1">
      <alignment horizontal="center" wrapText="1"/>
    </xf>
    <xf numFmtId="1" fontId="11" fillId="0" borderId="2" xfId="1" applyNumberFormat="1" applyFont="1" applyBorder="1" applyAlignment="1">
      <alignment horizontal="center" wrapText="1"/>
    </xf>
    <xf numFmtId="167" fontId="2" fillId="0" borderId="0" xfId="0" applyNumberFormat="1" applyFont="1" applyAlignment="1">
      <alignment horizontal="right"/>
    </xf>
  </cellXfs>
  <cellStyles count="6">
    <cellStyle name="Обычный" xfId="0" builtinId="0"/>
    <cellStyle name="Обычный 2" xfId="2"/>
    <cellStyle name="Обычный 2 2" xfId="3"/>
    <cellStyle name="Обычный_Dod5kochtor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9"/>
  <sheetViews>
    <sheetView tabSelected="1" zoomScale="90" workbookViewId="0">
      <selection activeCell="H9" sqref="H9:L12"/>
    </sheetView>
  </sheetViews>
  <sheetFormatPr defaultRowHeight="15" x14ac:dyDescent="0.25"/>
  <cols>
    <col min="1" max="1" width="4.42578125" style="4" customWidth="1"/>
    <col min="2" max="2" width="10.140625" style="4" customWidth="1"/>
    <col min="3" max="3" width="8.85546875" style="4" customWidth="1"/>
    <col min="4" max="4" width="11.5703125" style="1" customWidth="1"/>
    <col min="5" max="5" width="13.28515625" style="1" customWidth="1"/>
    <col min="6" max="6" width="12.42578125" style="1" customWidth="1"/>
    <col min="7" max="7" width="10" style="1" customWidth="1"/>
    <col min="8" max="8" width="10.42578125" style="3" customWidth="1"/>
    <col min="9" max="9" width="9.85546875" style="3" customWidth="1"/>
    <col min="10" max="10" width="10.28515625" style="3" customWidth="1"/>
    <col min="11" max="11" width="12.42578125" style="1" customWidth="1"/>
    <col min="12" max="12" width="12.28515625" style="1" customWidth="1"/>
    <col min="13" max="13" width="8.7109375" style="2" customWidth="1"/>
    <col min="14" max="16384" width="9.140625" style="1"/>
  </cols>
  <sheetData>
    <row r="1" spans="1:13" x14ac:dyDescent="0.25">
      <c r="B1" s="1"/>
      <c r="C1" s="1"/>
      <c r="M1" s="102" t="s">
        <v>172</v>
      </c>
    </row>
    <row r="2" spans="1:13" x14ac:dyDescent="0.25">
      <c r="B2" s="1"/>
      <c r="C2" s="1"/>
      <c r="M2" s="102" t="s">
        <v>174</v>
      </c>
    </row>
    <row r="3" spans="1:13" x14ac:dyDescent="0.25">
      <c r="B3" s="1"/>
      <c r="C3" s="1"/>
      <c r="J3" s="191">
        <v>41877</v>
      </c>
      <c r="K3" s="191"/>
      <c r="L3" s="191"/>
      <c r="M3" s="102" t="s">
        <v>173</v>
      </c>
    </row>
    <row r="4" spans="1:13" ht="9" customHeight="1" x14ac:dyDescent="0.25">
      <c r="B4" s="1"/>
      <c r="C4" s="1"/>
      <c r="M4" s="101"/>
    </row>
    <row r="5" spans="1:13" ht="15.75" x14ac:dyDescent="0.25">
      <c r="B5" s="1"/>
      <c r="C5" s="1"/>
      <c r="M5" s="101" t="s">
        <v>172</v>
      </c>
    </row>
    <row r="6" spans="1:13" ht="15.75" x14ac:dyDescent="0.25">
      <c r="B6" s="1"/>
      <c r="C6" s="1"/>
      <c r="M6" s="100" t="s">
        <v>171</v>
      </c>
    </row>
    <row r="7" spans="1:13" ht="15.75" customHeight="1" x14ac:dyDescent="0.25">
      <c r="B7" s="1"/>
      <c r="C7" s="1"/>
      <c r="H7" s="71"/>
      <c r="I7" s="71"/>
      <c r="J7" s="71"/>
      <c r="K7" s="70"/>
      <c r="L7" s="70"/>
      <c r="M7" s="94" t="s">
        <v>170</v>
      </c>
    </row>
    <row r="8" spans="1:13" ht="18" x14ac:dyDescent="0.25">
      <c r="B8" s="1"/>
      <c r="C8" s="1"/>
      <c r="M8" s="99" t="s">
        <v>169</v>
      </c>
    </row>
    <row r="9" spans="1:13" ht="15" customHeight="1" x14ac:dyDescent="0.25">
      <c r="B9" s="1"/>
      <c r="C9" s="1"/>
      <c r="H9" s="178" t="s">
        <v>168</v>
      </c>
      <c r="I9" s="178"/>
      <c r="J9" s="178"/>
      <c r="K9" s="178"/>
      <c r="L9" s="98"/>
      <c r="M9" s="97" t="s">
        <v>167</v>
      </c>
    </row>
    <row r="10" spans="1:13" ht="15" customHeight="1" x14ac:dyDescent="0.25">
      <c r="B10" s="1"/>
      <c r="C10" s="1"/>
      <c r="H10" s="96"/>
      <c r="I10" s="96"/>
      <c r="J10" s="96"/>
      <c r="K10" s="95"/>
      <c r="L10" s="95"/>
      <c r="M10" s="94" t="s">
        <v>166</v>
      </c>
    </row>
    <row r="11" spans="1:13" ht="18.75" x14ac:dyDescent="0.25">
      <c r="B11" s="1"/>
      <c r="C11" s="1"/>
      <c r="H11" s="93"/>
      <c r="I11" s="93"/>
      <c r="J11" s="93"/>
      <c r="K11" s="2"/>
      <c r="L11" s="2"/>
      <c r="M11" s="92" t="s">
        <v>165</v>
      </c>
    </row>
    <row r="12" spans="1:13" ht="12.75" customHeight="1" x14ac:dyDescent="0.25">
      <c r="B12" s="1"/>
      <c r="C12" s="1"/>
      <c r="H12" s="178" t="s">
        <v>164</v>
      </c>
      <c r="I12" s="178"/>
      <c r="J12" s="178"/>
      <c r="K12" s="178"/>
      <c r="L12" s="178"/>
      <c r="M12" s="70"/>
    </row>
    <row r="13" spans="1:13" ht="20.45" customHeight="1" x14ac:dyDescent="0.25">
      <c r="B13" s="1"/>
      <c r="C13" s="1"/>
    </row>
    <row r="14" spans="1:13" ht="15" customHeight="1" x14ac:dyDescent="0.25">
      <c r="A14" s="81"/>
      <c r="B14" s="79"/>
      <c r="C14" s="79"/>
      <c r="D14" s="79"/>
      <c r="E14" s="79"/>
      <c r="F14" s="79"/>
      <c r="G14" s="91" t="s">
        <v>163</v>
      </c>
      <c r="H14" s="80"/>
      <c r="I14" s="80"/>
    </row>
    <row r="15" spans="1:13" ht="15" customHeight="1" x14ac:dyDescent="0.25">
      <c r="A15" s="81"/>
      <c r="B15" s="79"/>
      <c r="C15" s="79"/>
      <c r="D15" s="79"/>
      <c r="E15" s="90" t="s">
        <v>162</v>
      </c>
      <c r="F15" s="79"/>
      <c r="H15" s="80"/>
      <c r="I15" s="80"/>
      <c r="J15" s="80"/>
      <c r="K15" s="79"/>
      <c r="L15" s="79"/>
      <c r="M15" s="78"/>
    </row>
    <row r="16" spans="1:13" ht="13.9" customHeight="1" x14ac:dyDescent="0.25">
      <c r="A16" s="81"/>
      <c r="B16" s="79"/>
      <c r="C16" s="79"/>
      <c r="D16" s="79"/>
      <c r="E16" s="79"/>
      <c r="F16" s="79"/>
      <c r="G16" s="89" t="s">
        <v>161</v>
      </c>
      <c r="I16" s="80"/>
      <c r="J16" s="80"/>
      <c r="K16" s="79"/>
      <c r="L16" s="79"/>
      <c r="M16" s="78"/>
    </row>
    <row r="17" spans="1:14" x14ac:dyDescent="0.25">
      <c r="A17" s="81" t="s">
        <v>160</v>
      </c>
      <c r="B17" s="186">
        <v>4700000</v>
      </c>
      <c r="C17" s="186"/>
      <c r="D17" s="186"/>
      <c r="E17" s="187" t="s">
        <v>157</v>
      </c>
      <c r="F17" s="188"/>
      <c r="G17" s="188"/>
      <c r="H17" s="188"/>
      <c r="I17" s="188"/>
      <c r="J17" s="188"/>
      <c r="K17" s="188"/>
      <c r="L17" s="188"/>
      <c r="M17" s="188"/>
    </row>
    <row r="18" spans="1:14" ht="16.5" customHeight="1" x14ac:dyDescent="0.25">
      <c r="A18" s="81"/>
      <c r="B18" s="182" t="s">
        <v>152</v>
      </c>
      <c r="C18" s="182"/>
      <c r="D18" s="182"/>
      <c r="E18" s="182" t="s">
        <v>159</v>
      </c>
      <c r="F18" s="182"/>
      <c r="G18" s="182"/>
      <c r="H18" s="182"/>
      <c r="I18" s="182"/>
      <c r="J18" s="182"/>
      <c r="K18" s="182"/>
      <c r="L18" s="88"/>
      <c r="M18" s="78"/>
    </row>
    <row r="19" spans="1:14" ht="9.75" customHeight="1" x14ac:dyDescent="0.25">
      <c r="A19" s="81"/>
      <c r="B19" s="79"/>
      <c r="C19" s="79"/>
      <c r="D19" s="79"/>
      <c r="E19" s="79"/>
      <c r="F19" s="79"/>
      <c r="G19" s="79"/>
      <c r="H19" s="80"/>
      <c r="I19" s="80"/>
      <c r="J19" s="80"/>
      <c r="K19" s="79"/>
      <c r="L19" s="79"/>
      <c r="M19" s="78"/>
    </row>
    <row r="20" spans="1:14" x14ac:dyDescent="0.25">
      <c r="A20" s="81" t="s">
        <v>158</v>
      </c>
      <c r="B20" s="186">
        <v>4710000</v>
      </c>
      <c r="C20" s="186"/>
      <c r="D20" s="186"/>
      <c r="E20" s="187" t="s">
        <v>157</v>
      </c>
      <c r="F20" s="188"/>
      <c r="G20" s="188"/>
      <c r="H20" s="188"/>
      <c r="I20" s="188"/>
      <c r="J20" s="188"/>
      <c r="K20" s="188"/>
      <c r="L20" s="188"/>
      <c r="M20" s="188"/>
    </row>
    <row r="21" spans="1:14" ht="15.75" customHeight="1" x14ac:dyDescent="0.25">
      <c r="A21" s="81"/>
      <c r="B21" s="182" t="s">
        <v>152</v>
      </c>
      <c r="C21" s="182"/>
      <c r="D21" s="182"/>
      <c r="E21" s="189" t="s">
        <v>156</v>
      </c>
      <c r="F21" s="189"/>
      <c r="G21" s="189"/>
      <c r="H21" s="189"/>
      <c r="I21" s="189"/>
      <c r="J21" s="189"/>
      <c r="K21" s="189"/>
      <c r="L21" s="88"/>
      <c r="M21" s="78"/>
    </row>
    <row r="22" spans="1:14" ht="18" customHeight="1" x14ac:dyDescent="0.25">
      <c r="A22" s="81" t="s">
        <v>155</v>
      </c>
      <c r="B22" s="186">
        <v>4716310</v>
      </c>
      <c r="C22" s="186"/>
      <c r="D22" s="186"/>
      <c r="E22" s="190" t="s">
        <v>154</v>
      </c>
      <c r="F22" s="190"/>
      <c r="G22" s="186" t="s">
        <v>153</v>
      </c>
      <c r="H22" s="186"/>
      <c r="I22" s="186"/>
      <c r="J22" s="186"/>
      <c r="K22" s="186"/>
      <c r="L22" s="186"/>
      <c r="M22" s="87"/>
    </row>
    <row r="23" spans="1:14" ht="15" customHeight="1" x14ac:dyDescent="0.25">
      <c r="A23" s="81"/>
      <c r="B23" s="182" t="s">
        <v>152</v>
      </c>
      <c r="C23" s="182"/>
      <c r="D23" s="182"/>
      <c r="E23" s="86" t="s">
        <v>151</v>
      </c>
      <c r="F23" s="182"/>
      <c r="G23" s="182"/>
      <c r="H23" s="80"/>
      <c r="I23" s="85" t="s">
        <v>150</v>
      </c>
      <c r="J23" s="84"/>
      <c r="K23" s="182"/>
      <c r="L23" s="182"/>
      <c r="M23" s="78"/>
    </row>
    <row r="24" spans="1:14" ht="9" customHeight="1" x14ac:dyDescent="0.25">
      <c r="A24" s="81"/>
      <c r="B24" s="79"/>
      <c r="C24" s="79"/>
      <c r="D24" s="79"/>
      <c r="E24" s="79"/>
      <c r="F24" s="79"/>
      <c r="G24" s="79"/>
      <c r="H24" s="80"/>
      <c r="I24" s="80"/>
      <c r="J24" s="80"/>
      <c r="K24" s="79"/>
      <c r="L24" s="79"/>
      <c r="M24" s="78"/>
    </row>
    <row r="25" spans="1:14" ht="13.9" customHeight="1" x14ac:dyDescent="0.25">
      <c r="A25" s="81" t="s">
        <v>149</v>
      </c>
      <c r="B25" s="183" t="s">
        <v>148</v>
      </c>
      <c r="C25" s="183"/>
      <c r="D25" s="183"/>
      <c r="E25" s="183"/>
      <c r="F25" s="183"/>
      <c r="G25" s="83">
        <f>L63</f>
        <v>68212.7</v>
      </c>
      <c r="H25" s="82" t="s">
        <v>147</v>
      </c>
      <c r="J25" s="80"/>
      <c r="K25" s="79"/>
      <c r="L25" s="79"/>
      <c r="M25" s="78"/>
    </row>
    <row r="26" spans="1:14" ht="8.25" customHeight="1" x14ac:dyDescent="0.25">
      <c r="A26" s="81"/>
      <c r="B26" s="79"/>
      <c r="C26" s="79"/>
      <c r="D26" s="79"/>
      <c r="E26" s="79"/>
      <c r="F26" s="79"/>
      <c r="G26" s="79"/>
      <c r="H26" s="80"/>
      <c r="I26" s="80"/>
      <c r="J26" s="80"/>
      <c r="K26" s="79"/>
      <c r="L26" s="79"/>
      <c r="M26" s="78"/>
    </row>
    <row r="27" spans="1:14" ht="17.45" customHeight="1" x14ac:dyDescent="0.25">
      <c r="B27" s="5" t="s">
        <v>146</v>
      </c>
      <c r="C27" s="5"/>
      <c r="H27" s="77" t="str">
        <f>CONCATENATE(K63,"тис.грн.")</f>
        <v>68212,7тис.грн.</v>
      </c>
    </row>
    <row r="28" spans="1:14" ht="9.75" customHeight="1" x14ac:dyDescent="0.25">
      <c r="B28" s="1"/>
      <c r="C28" s="1"/>
    </row>
    <row r="29" spans="1:14" ht="117.75" customHeight="1" x14ac:dyDescent="0.25">
      <c r="A29" s="76" t="s">
        <v>145</v>
      </c>
      <c r="B29" s="184" t="s">
        <v>144</v>
      </c>
      <c r="C29" s="184"/>
      <c r="D29" s="184"/>
      <c r="E29" s="185" t="s">
        <v>143</v>
      </c>
      <c r="F29" s="185"/>
      <c r="G29" s="185"/>
      <c r="H29" s="185"/>
      <c r="I29" s="185"/>
      <c r="J29" s="185"/>
      <c r="K29" s="185"/>
      <c r="L29" s="185"/>
      <c r="M29" s="185"/>
      <c r="N29" s="185"/>
    </row>
    <row r="30" spans="1:14" ht="10.5" customHeight="1" x14ac:dyDescent="0.25">
      <c r="B30" s="2"/>
      <c r="C30" s="2"/>
      <c r="D30" s="2"/>
      <c r="E30" s="2"/>
      <c r="F30" s="2"/>
      <c r="G30" s="70"/>
      <c r="H30" s="71"/>
      <c r="I30" s="71"/>
      <c r="J30" s="71"/>
      <c r="K30" s="70"/>
      <c r="L30" s="70"/>
      <c r="M30" s="70"/>
    </row>
    <row r="31" spans="1:14" ht="17.25" customHeight="1" x14ac:dyDescent="0.25">
      <c r="A31" s="4" t="s">
        <v>142</v>
      </c>
      <c r="B31" s="5" t="s">
        <v>141</v>
      </c>
      <c r="C31" s="5"/>
      <c r="D31" s="5"/>
      <c r="E31" s="6"/>
      <c r="F31" s="178" t="s">
        <v>140</v>
      </c>
      <c r="G31" s="178"/>
      <c r="H31" s="178"/>
      <c r="I31" s="178"/>
      <c r="J31" s="178"/>
      <c r="K31" s="178"/>
      <c r="L31" s="178"/>
      <c r="M31" s="178"/>
    </row>
    <row r="32" spans="1:14" ht="9" customHeight="1" x14ac:dyDescent="0.25">
      <c r="B32" s="1"/>
      <c r="C32" s="1"/>
      <c r="F32" s="179"/>
      <c r="G32" s="179"/>
      <c r="H32" s="179"/>
      <c r="I32" s="179"/>
      <c r="J32" s="179"/>
      <c r="K32" s="179"/>
      <c r="L32" s="179"/>
      <c r="M32" s="179"/>
    </row>
    <row r="33" spans="1:13" ht="14.25" customHeight="1" x14ac:dyDescent="0.25">
      <c r="A33" s="4" t="s">
        <v>139</v>
      </c>
      <c r="B33" s="113" t="s">
        <v>138</v>
      </c>
      <c r="C33" s="113"/>
      <c r="D33" s="113"/>
      <c r="E33" s="113"/>
      <c r="F33" s="113"/>
      <c r="G33" s="113"/>
      <c r="H33" s="113"/>
      <c r="I33" s="113"/>
      <c r="J33" s="113"/>
    </row>
    <row r="34" spans="1:13" ht="13.5" customHeight="1" x14ac:dyDescent="0.25">
      <c r="B34" s="1"/>
      <c r="C34" s="1"/>
    </row>
    <row r="35" spans="1:13" ht="13.5" customHeight="1" x14ac:dyDescent="0.25">
      <c r="A35" s="1"/>
      <c r="B35" s="47" t="s">
        <v>101</v>
      </c>
      <c r="C35" s="47" t="s">
        <v>27</v>
      </c>
      <c r="D35" s="75" t="s">
        <v>134</v>
      </c>
      <c r="E35" s="180" t="s">
        <v>137</v>
      </c>
      <c r="F35" s="180"/>
      <c r="G35" s="180"/>
      <c r="H35" s="180"/>
      <c r="I35" s="180"/>
      <c r="J35" s="180"/>
      <c r="K35" s="180"/>
    </row>
    <row r="36" spans="1:13" ht="10.5" customHeight="1" x14ac:dyDescent="0.25">
      <c r="A36" s="1"/>
      <c r="B36" s="74"/>
      <c r="C36" s="74"/>
      <c r="D36" s="73"/>
      <c r="E36" s="181"/>
      <c r="F36" s="181"/>
      <c r="G36" s="181"/>
      <c r="H36" s="181"/>
      <c r="I36" s="181"/>
      <c r="J36" s="181"/>
      <c r="K36" s="181"/>
    </row>
    <row r="37" spans="1:13" ht="12" customHeight="1" x14ac:dyDescent="0.25">
      <c r="A37" s="72"/>
      <c r="B37" s="70"/>
      <c r="C37" s="70"/>
      <c r="D37" s="70"/>
      <c r="E37" s="70"/>
      <c r="F37" s="70"/>
      <c r="G37" s="70"/>
      <c r="H37" s="71"/>
      <c r="I37" s="71"/>
      <c r="J37" s="71"/>
      <c r="K37" s="70"/>
      <c r="L37" s="70"/>
      <c r="M37" s="70"/>
    </row>
    <row r="38" spans="1:13" x14ac:dyDescent="0.25">
      <c r="A38" s="4" t="s">
        <v>136</v>
      </c>
      <c r="B38" s="113" t="s">
        <v>135</v>
      </c>
      <c r="C38" s="113"/>
      <c r="D38" s="113"/>
      <c r="E38" s="113"/>
      <c r="F38" s="113"/>
      <c r="G38" s="113"/>
      <c r="H38" s="113"/>
      <c r="I38" s="113"/>
    </row>
    <row r="39" spans="1:13" ht="10.5" customHeight="1" x14ac:dyDescent="0.25">
      <c r="L39" s="1" t="s">
        <v>107</v>
      </c>
    </row>
    <row r="40" spans="1:13" ht="27" customHeight="1" x14ac:dyDescent="0.25">
      <c r="A40" s="69" t="s">
        <v>101</v>
      </c>
      <c r="B40" s="69" t="s">
        <v>27</v>
      </c>
      <c r="C40" s="69" t="s">
        <v>134</v>
      </c>
      <c r="D40" s="174" t="s">
        <v>133</v>
      </c>
      <c r="E40" s="174"/>
      <c r="F40" s="174"/>
      <c r="G40" s="174"/>
      <c r="H40" s="174"/>
      <c r="I40" s="174"/>
      <c r="J40" s="58" t="s">
        <v>23</v>
      </c>
      <c r="K40" s="68" t="s">
        <v>22</v>
      </c>
      <c r="L40" s="68" t="s">
        <v>21</v>
      </c>
    </row>
    <row r="41" spans="1:13" s="61" customFormat="1" ht="48" customHeight="1" x14ac:dyDescent="0.25">
      <c r="A41" s="66">
        <v>1</v>
      </c>
      <c r="B41" s="65">
        <v>4716310</v>
      </c>
      <c r="C41" s="64" t="str">
        <f t="shared" ref="C41:C62" si="0">$E$22</f>
        <v>0490</v>
      </c>
      <c r="D41" s="175" t="s">
        <v>132</v>
      </c>
      <c r="E41" s="176"/>
      <c r="F41" s="176"/>
      <c r="G41" s="176"/>
      <c r="H41" s="176"/>
      <c r="I41" s="177"/>
      <c r="J41" s="58" t="s">
        <v>110</v>
      </c>
      <c r="K41" s="67">
        <v>10</v>
      </c>
      <c r="L41" s="63">
        <f t="shared" ref="L41:L62" si="1">SUM(J41:K41)</f>
        <v>10</v>
      </c>
      <c r="M41" s="62"/>
    </row>
    <row r="42" spans="1:13" s="61" customFormat="1" ht="33.75" customHeight="1" x14ac:dyDescent="0.25">
      <c r="A42" s="66">
        <v>2</v>
      </c>
      <c r="B42" s="65">
        <v>4716310</v>
      </c>
      <c r="C42" s="64" t="str">
        <f t="shared" si="0"/>
        <v>0490</v>
      </c>
      <c r="D42" s="165" t="s">
        <v>131</v>
      </c>
      <c r="E42" s="166"/>
      <c r="F42" s="166"/>
      <c r="G42" s="166"/>
      <c r="H42" s="166"/>
      <c r="I42" s="167"/>
      <c r="J42" s="58" t="s">
        <v>110</v>
      </c>
      <c r="K42" s="67">
        <v>10550</v>
      </c>
      <c r="L42" s="63">
        <f t="shared" si="1"/>
        <v>10550</v>
      </c>
      <c r="M42" s="62"/>
    </row>
    <row r="43" spans="1:13" s="61" customFormat="1" ht="51" customHeight="1" x14ac:dyDescent="0.25">
      <c r="A43" s="66">
        <v>3</v>
      </c>
      <c r="B43" s="65">
        <v>4716310</v>
      </c>
      <c r="C43" s="64" t="str">
        <f t="shared" si="0"/>
        <v>0490</v>
      </c>
      <c r="D43" s="165" t="s">
        <v>130</v>
      </c>
      <c r="E43" s="166"/>
      <c r="F43" s="166"/>
      <c r="G43" s="166"/>
      <c r="H43" s="166"/>
      <c r="I43" s="167"/>
      <c r="J43" s="58" t="s">
        <v>110</v>
      </c>
      <c r="K43" s="67">
        <f>1000+10000</f>
        <v>11000</v>
      </c>
      <c r="L43" s="63">
        <f t="shared" si="1"/>
        <v>11000</v>
      </c>
      <c r="M43" s="62"/>
    </row>
    <row r="44" spans="1:13" s="61" customFormat="1" ht="34.15" customHeight="1" x14ac:dyDescent="0.25">
      <c r="A44" s="66">
        <v>4</v>
      </c>
      <c r="B44" s="65">
        <v>4716310</v>
      </c>
      <c r="C44" s="64" t="str">
        <f t="shared" si="0"/>
        <v>0490</v>
      </c>
      <c r="D44" s="165" t="s">
        <v>129</v>
      </c>
      <c r="E44" s="166"/>
      <c r="F44" s="166"/>
      <c r="G44" s="166"/>
      <c r="H44" s="166"/>
      <c r="I44" s="167"/>
      <c r="J44" s="58" t="s">
        <v>110</v>
      </c>
      <c r="K44" s="67">
        <v>7000</v>
      </c>
      <c r="L44" s="63">
        <f t="shared" si="1"/>
        <v>7000</v>
      </c>
      <c r="M44" s="62"/>
    </row>
    <row r="45" spans="1:13" s="61" customFormat="1" ht="31.15" customHeight="1" x14ac:dyDescent="0.25">
      <c r="A45" s="66">
        <v>5</v>
      </c>
      <c r="B45" s="65">
        <v>4716310</v>
      </c>
      <c r="C45" s="64" t="str">
        <f t="shared" si="0"/>
        <v>0490</v>
      </c>
      <c r="D45" s="165" t="s">
        <v>128</v>
      </c>
      <c r="E45" s="166"/>
      <c r="F45" s="166"/>
      <c r="G45" s="166"/>
      <c r="H45" s="166"/>
      <c r="I45" s="167"/>
      <c r="J45" s="58" t="s">
        <v>110</v>
      </c>
      <c r="K45" s="67">
        <v>360</v>
      </c>
      <c r="L45" s="63">
        <f t="shared" si="1"/>
        <v>360</v>
      </c>
      <c r="M45" s="62"/>
    </row>
    <row r="46" spans="1:13" s="61" customFormat="1" ht="36.75" customHeight="1" x14ac:dyDescent="0.25">
      <c r="A46" s="66">
        <v>6</v>
      </c>
      <c r="B46" s="65">
        <v>4716310</v>
      </c>
      <c r="C46" s="64" t="str">
        <f t="shared" si="0"/>
        <v>0490</v>
      </c>
      <c r="D46" s="165" t="s">
        <v>127</v>
      </c>
      <c r="E46" s="166"/>
      <c r="F46" s="166"/>
      <c r="G46" s="166"/>
      <c r="H46" s="166"/>
      <c r="I46" s="167"/>
      <c r="J46" s="58" t="s">
        <v>110</v>
      </c>
      <c r="K46" s="67">
        <v>177</v>
      </c>
      <c r="L46" s="63">
        <f t="shared" si="1"/>
        <v>177</v>
      </c>
      <c r="M46" s="62"/>
    </row>
    <row r="47" spans="1:13" s="61" customFormat="1" ht="36.75" customHeight="1" x14ac:dyDescent="0.25">
      <c r="A47" s="66">
        <v>7</v>
      </c>
      <c r="B47" s="65">
        <v>4716310</v>
      </c>
      <c r="C47" s="64" t="str">
        <f t="shared" si="0"/>
        <v>0490</v>
      </c>
      <c r="D47" s="165" t="s">
        <v>126</v>
      </c>
      <c r="E47" s="166"/>
      <c r="F47" s="166"/>
      <c r="G47" s="166"/>
      <c r="H47" s="166"/>
      <c r="I47" s="167"/>
      <c r="J47" s="58" t="s">
        <v>110</v>
      </c>
      <c r="K47" s="67">
        <v>200</v>
      </c>
      <c r="L47" s="63">
        <f t="shared" si="1"/>
        <v>200</v>
      </c>
      <c r="M47" s="62"/>
    </row>
    <row r="48" spans="1:13" s="61" customFormat="1" ht="21.75" customHeight="1" x14ac:dyDescent="0.25">
      <c r="A48" s="66">
        <v>8</v>
      </c>
      <c r="B48" s="65">
        <v>4716310</v>
      </c>
      <c r="C48" s="64" t="str">
        <f t="shared" si="0"/>
        <v>0490</v>
      </c>
      <c r="D48" s="171" t="s">
        <v>125</v>
      </c>
      <c r="E48" s="172"/>
      <c r="F48" s="172"/>
      <c r="G48" s="172"/>
      <c r="H48" s="172"/>
      <c r="I48" s="173"/>
      <c r="J48" s="58" t="s">
        <v>110</v>
      </c>
      <c r="K48" s="67">
        <v>6500</v>
      </c>
      <c r="L48" s="63">
        <f t="shared" si="1"/>
        <v>6500</v>
      </c>
      <c r="M48" s="62"/>
    </row>
    <row r="49" spans="1:13" s="61" customFormat="1" ht="35.25" customHeight="1" x14ac:dyDescent="0.25">
      <c r="A49" s="66">
        <v>9</v>
      </c>
      <c r="B49" s="65">
        <v>4716310</v>
      </c>
      <c r="C49" s="64" t="str">
        <f t="shared" si="0"/>
        <v>0490</v>
      </c>
      <c r="D49" s="165" t="s">
        <v>124</v>
      </c>
      <c r="E49" s="166"/>
      <c r="F49" s="166"/>
      <c r="G49" s="166"/>
      <c r="H49" s="166"/>
      <c r="I49" s="167"/>
      <c r="J49" s="58" t="s">
        <v>110</v>
      </c>
      <c r="K49" s="67">
        <v>350</v>
      </c>
      <c r="L49" s="63">
        <f t="shared" si="1"/>
        <v>350</v>
      </c>
      <c r="M49" s="62"/>
    </row>
    <row r="50" spans="1:13" s="61" customFormat="1" ht="48.75" customHeight="1" x14ac:dyDescent="0.25">
      <c r="A50" s="66">
        <v>10</v>
      </c>
      <c r="B50" s="65">
        <v>4716310</v>
      </c>
      <c r="C50" s="64" t="str">
        <f t="shared" si="0"/>
        <v>0490</v>
      </c>
      <c r="D50" s="165" t="s">
        <v>123</v>
      </c>
      <c r="E50" s="166"/>
      <c r="F50" s="166"/>
      <c r="G50" s="166"/>
      <c r="H50" s="166"/>
      <c r="I50" s="167"/>
      <c r="J50" s="58" t="s">
        <v>110</v>
      </c>
      <c r="K50" s="67">
        <v>241.6</v>
      </c>
      <c r="L50" s="63">
        <f t="shared" si="1"/>
        <v>241.6</v>
      </c>
      <c r="M50" s="62"/>
    </row>
    <row r="51" spans="1:13" s="61" customFormat="1" ht="29.45" customHeight="1" x14ac:dyDescent="0.25">
      <c r="A51" s="66">
        <v>11</v>
      </c>
      <c r="B51" s="65">
        <v>4716310</v>
      </c>
      <c r="C51" s="64" t="str">
        <f t="shared" si="0"/>
        <v>0490</v>
      </c>
      <c r="D51" s="165" t="s">
        <v>122</v>
      </c>
      <c r="E51" s="166"/>
      <c r="F51" s="166"/>
      <c r="G51" s="166"/>
      <c r="H51" s="166"/>
      <c r="I51" s="167"/>
      <c r="J51" s="58" t="s">
        <v>110</v>
      </c>
      <c r="K51" s="67">
        <v>216.3</v>
      </c>
      <c r="L51" s="63">
        <f t="shared" si="1"/>
        <v>216.3</v>
      </c>
      <c r="M51" s="62"/>
    </row>
    <row r="52" spans="1:13" s="61" customFormat="1" ht="51" customHeight="1" x14ac:dyDescent="0.25">
      <c r="A52" s="66">
        <v>12</v>
      </c>
      <c r="B52" s="65">
        <v>4716310</v>
      </c>
      <c r="C52" s="64" t="str">
        <f t="shared" si="0"/>
        <v>0490</v>
      </c>
      <c r="D52" s="165" t="s">
        <v>121</v>
      </c>
      <c r="E52" s="166"/>
      <c r="F52" s="166"/>
      <c r="G52" s="166"/>
      <c r="H52" s="166"/>
      <c r="I52" s="167"/>
      <c r="J52" s="58" t="s">
        <v>110</v>
      </c>
      <c r="K52" s="67">
        <v>551.1</v>
      </c>
      <c r="L52" s="63">
        <f t="shared" si="1"/>
        <v>551.1</v>
      </c>
      <c r="M52" s="62"/>
    </row>
    <row r="53" spans="1:13" s="61" customFormat="1" ht="33" customHeight="1" x14ac:dyDescent="0.25">
      <c r="A53" s="66">
        <v>13</v>
      </c>
      <c r="B53" s="65">
        <v>4716310</v>
      </c>
      <c r="C53" s="64" t="str">
        <f t="shared" si="0"/>
        <v>0490</v>
      </c>
      <c r="D53" s="165" t="s">
        <v>120</v>
      </c>
      <c r="E53" s="166"/>
      <c r="F53" s="166"/>
      <c r="G53" s="166"/>
      <c r="H53" s="166"/>
      <c r="I53" s="167"/>
      <c r="J53" s="58" t="s">
        <v>110</v>
      </c>
      <c r="K53" s="67">
        <v>1152</v>
      </c>
      <c r="L53" s="63">
        <f t="shared" si="1"/>
        <v>1152</v>
      </c>
      <c r="M53" s="62"/>
    </row>
    <row r="54" spans="1:13" s="61" customFormat="1" ht="31.9" customHeight="1" x14ac:dyDescent="0.25">
      <c r="A54" s="66">
        <v>14</v>
      </c>
      <c r="B54" s="65">
        <v>4716310</v>
      </c>
      <c r="C54" s="64" t="str">
        <f t="shared" si="0"/>
        <v>0490</v>
      </c>
      <c r="D54" s="165" t="s">
        <v>119</v>
      </c>
      <c r="E54" s="166"/>
      <c r="F54" s="166"/>
      <c r="G54" s="166"/>
      <c r="H54" s="166"/>
      <c r="I54" s="167"/>
      <c r="J54" s="58" t="s">
        <v>110</v>
      </c>
      <c r="K54" s="67">
        <v>1046.0999999999999</v>
      </c>
      <c r="L54" s="63">
        <f t="shared" si="1"/>
        <v>1046.0999999999999</v>
      </c>
      <c r="M54" s="62"/>
    </row>
    <row r="55" spans="1:13" s="61" customFormat="1" ht="30.75" customHeight="1" x14ac:dyDescent="0.25">
      <c r="A55" s="66">
        <v>15</v>
      </c>
      <c r="B55" s="65">
        <v>4716310</v>
      </c>
      <c r="C55" s="64" t="str">
        <f t="shared" si="0"/>
        <v>0490</v>
      </c>
      <c r="D55" s="165" t="s">
        <v>118</v>
      </c>
      <c r="E55" s="166"/>
      <c r="F55" s="166"/>
      <c r="G55" s="166"/>
      <c r="H55" s="166"/>
      <c r="I55" s="167"/>
      <c r="J55" s="58" t="s">
        <v>110</v>
      </c>
      <c r="K55" s="67">
        <v>713.6</v>
      </c>
      <c r="L55" s="63">
        <f t="shared" si="1"/>
        <v>713.6</v>
      </c>
      <c r="M55" s="62"/>
    </row>
    <row r="56" spans="1:13" s="61" customFormat="1" ht="34.9" customHeight="1" x14ac:dyDescent="0.25">
      <c r="A56" s="66">
        <v>16</v>
      </c>
      <c r="B56" s="65">
        <v>4716310</v>
      </c>
      <c r="C56" s="64" t="str">
        <f t="shared" si="0"/>
        <v>0490</v>
      </c>
      <c r="D56" s="165" t="s">
        <v>117</v>
      </c>
      <c r="E56" s="166"/>
      <c r="F56" s="166"/>
      <c r="G56" s="166"/>
      <c r="H56" s="166"/>
      <c r="I56" s="167"/>
      <c r="J56" s="58" t="s">
        <v>110</v>
      </c>
      <c r="K56" s="67">
        <v>75</v>
      </c>
      <c r="L56" s="63">
        <f t="shared" si="1"/>
        <v>75</v>
      </c>
      <c r="M56" s="62"/>
    </row>
    <row r="57" spans="1:13" s="61" customFormat="1" ht="79.5" customHeight="1" x14ac:dyDescent="0.25">
      <c r="A57" s="66">
        <v>17</v>
      </c>
      <c r="B57" s="65">
        <v>4716310</v>
      </c>
      <c r="C57" s="64" t="str">
        <f t="shared" si="0"/>
        <v>0490</v>
      </c>
      <c r="D57" s="165" t="s">
        <v>116</v>
      </c>
      <c r="E57" s="166"/>
      <c r="F57" s="166"/>
      <c r="G57" s="166"/>
      <c r="H57" s="166"/>
      <c r="I57" s="167"/>
      <c r="J57" s="58" t="s">
        <v>110</v>
      </c>
      <c r="K57" s="67">
        <v>30</v>
      </c>
      <c r="L57" s="63">
        <f t="shared" si="1"/>
        <v>30</v>
      </c>
      <c r="M57" s="62"/>
    </row>
    <row r="58" spans="1:13" s="61" customFormat="1" ht="28.5" customHeight="1" x14ac:dyDescent="0.25">
      <c r="A58" s="66">
        <v>18</v>
      </c>
      <c r="B58" s="65">
        <v>4716310</v>
      </c>
      <c r="C58" s="64" t="str">
        <f t="shared" si="0"/>
        <v>0490</v>
      </c>
      <c r="D58" s="165" t="s">
        <v>115</v>
      </c>
      <c r="E58" s="166"/>
      <c r="F58" s="166"/>
      <c r="G58" s="166"/>
      <c r="H58" s="166"/>
      <c r="I58" s="167"/>
      <c r="J58" s="58" t="s">
        <v>110</v>
      </c>
      <c r="K58" s="67">
        <v>20</v>
      </c>
      <c r="L58" s="63">
        <f t="shared" si="1"/>
        <v>20</v>
      </c>
      <c r="M58" s="62"/>
    </row>
    <row r="59" spans="1:13" s="61" customFormat="1" ht="30.75" customHeight="1" x14ac:dyDescent="0.25">
      <c r="A59" s="66">
        <v>19</v>
      </c>
      <c r="B59" s="65">
        <v>4716310</v>
      </c>
      <c r="C59" s="64" t="str">
        <f t="shared" si="0"/>
        <v>0490</v>
      </c>
      <c r="D59" s="165" t="s">
        <v>114</v>
      </c>
      <c r="E59" s="166"/>
      <c r="F59" s="166"/>
      <c r="G59" s="166"/>
      <c r="H59" s="166"/>
      <c r="I59" s="167"/>
      <c r="J59" s="58" t="s">
        <v>110</v>
      </c>
      <c r="K59" s="67">
        <v>10200</v>
      </c>
      <c r="L59" s="63">
        <f t="shared" si="1"/>
        <v>10200</v>
      </c>
      <c r="M59" s="62"/>
    </row>
    <row r="60" spans="1:13" s="61" customFormat="1" ht="31.5" customHeight="1" x14ac:dyDescent="0.25">
      <c r="A60" s="66">
        <v>20</v>
      </c>
      <c r="B60" s="65">
        <v>4716310</v>
      </c>
      <c r="C60" s="64" t="str">
        <f t="shared" si="0"/>
        <v>0490</v>
      </c>
      <c r="D60" s="165" t="s">
        <v>113</v>
      </c>
      <c r="E60" s="166"/>
      <c r="F60" s="166"/>
      <c r="G60" s="166"/>
      <c r="H60" s="166"/>
      <c r="I60" s="167"/>
      <c r="J60" s="58" t="s">
        <v>110</v>
      </c>
      <c r="K60" s="67">
        <v>2700</v>
      </c>
      <c r="L60" s="63">
        <f t="shared" si="1"/>
        <v>2700</v>
      </c>
      <c r="M60" s="62"/>
    </row>
    <row r="61" spans="1:13" s="61" customFormat="1" ht="33.75" customHeight="1" x14ac:dyDescent="0.25">
      <c r="A61" s="66">
        <v>21</v>
      </c>
      <c r="B61" s="65">
        <v>4716310</v>
      </c>
      <c r="C61" s="64" t="str">
        <f t="shared" si="0"/>
        <v>0490</v>
      </c>
      <c r="D61" s="165" t="s">
        <v>112</v>
      </c>
      <c r="E61" s="166"/>
      <c r="F61" s="166"/>
      <c r="G61" s="166"/>
      <c r="H61" s="166"/>
      <c r="I61" s="167"/>
      <c r="J61" s="58"/>
      <c r="K61" s="67">
        <v>120</v>
      </c>
      <c r="L61" s="63">
        <f t="shared" si="1"/>
        <v>120</v>
      </c>
      <c r="M61" s="62"/>
    </row>
    <row r="62" spans="1:13" s="61" customFormat="1" ht="31.5" customHeight="1" x14ac:dyDescent="0.25">
      <c r="A62" s="66">
        <v>22</v>
      </c>
      <c r="B62" s="65">
        <v>4716310</v>
      </c>
      <c r="C62" s="64" t="str">
        <f t="shared" si="0"/>
        <v>0490</v>
      </c>
      <c r="D62" s="165" t="s">
        <v>111</v>
      </c>
      <c r="E62" s="166"/>
      <c r="F62" s="166"/>
      <c r="G62" s="166"/>
      <c r="H62" s="166"/>
      <c r="I62" s="167"/>
      <c r="J62" s="58" t="s">
        <v>110</v>
      </c>
      <c r="K62" s="67">
        <v>15000</v>
      </c>
      <c r="L62" s="63">
        <f t="shared" si="1"/>
        <v>15000</v>
      </c>
      <c r="M62" s="62"/>
    </row>
    <row r="63" spans="1:13" ht="15" customHeight="1" x14ac:dyDescent="0.25">
      <c r="A63" s="60"/>
      <c r="B63" s="59"/>
      <c r="C63" s="59"/>
      <c r="D63" s="168" t="s">
        <v>104</v>
      </c>
      <c r="E63" s="169"/>
      <c r="F63" s="169"/>
      <c r="G63" s="169"/>
      <c r="H63" s="169"/>
      <c r="I63" s="170"/>
      <c r="J63" s="58" t="s">
        <v>110</v>
      </c>
      <c r="K63" s="57">
        <f>SUM(K41:K62)</f>
        <v>68212.7</v>
      </c>
      <c r="L63" s="57">
        <f>SUM(L41:L62)</f>
        <v>68212.7</v>
      </c>
    </row>
    <row r="64" spans="1:13" ht="19.5" customHeight="1" x14ac:dyDescent="0.25">
      <c r="A64" s="15"/>
      <c r="B64" s="15"/>
      <c r="C64" s="15"/>
      <c r="D64" s="56"/>
      <c r="E64" s="56"/>
      <c r="F64" s="56"/>
      <c r="G64" s="56"/>
      <c r="H64" s="55"/>
      <c r="I64" s="55"/>
      <c r="J64" s="54"/>
      <c r="K64" s="53"/>
      <c r="L64" s="53"/>
      <c r="M64" s="53"/>
    </row>
    <row r="65" spans="1:13" ht="22.5" hidden="1" customHeight="1" x14ac:dyDescent="0.25"/>
    <row r="66" spans="1:13" ht="17.25" customHeight="1" x14ac:dyDescent="0.25">
      <c r="A66" s="4" t="s">
        <v>109</v>
      </c>
      <c r="B66" s="113" t="s">
        <v>108</v>
      </c>
      <c r="C66" s="113"/>
      <c r="D66" s="113"/>
      <c r="E66" s="113"/>
      <c r="F66" s="113"/>
      <c r="G66" s="113"/>
      <c r="H66" s="113"/>
      <c r="I66" s="113"/>
      <c r="J66" s="113"/>
      <c r="K66" s="113"/>
    </row>
    <row r="67" spans="1:13" ht="12" customHeight="1" x14ac:dyDescent="0.25">
      <c r="A67" s="15"/>
      <c r="B67" s="15"/>
      <c r="C67" s="15"/>
      <c r="K67" s="1" t="s">
        <v>107</v>
      </c>
    </row>
    <row r="68" spans="1:13" ht="24" customHeight="1" x14ac:dyDescent="0.25">
      <c r="A68" s="52"/>
      <c r="B68" s="117" t="s">
        <v>106</v>
      </c>
      <c r="C68" s="118"/>
      <c r="D68" s="118"/>
      <c r="E68" s="118"/>
      <c r="F68" s="118"/>
      <c r="G68" s="118"/>
      <c r="H68" s="118"/>
      <c r="I68" s="119"/>
      <c r="J68" s="29" t="s">
        <v>23</v>
      </c>
      <c r="K68" s="22" t="s">
        <v>22</v>
      </c>
      <c r="L68" s="22" t="s">
        <v>21</v>
      </c>
    </row>
    <row r="69" spans="1:13" ht="13.5" customHeight="1" x14ac:dyDescent="0.25">
      <c r="A69" s="52"/>
      <c r="B69" s="117">
        <v>1</v>
      </c>
      <c r="C69" s="118"/>
      <c r="D69" s="118"/>
      <c r="E69" s="118"/>
      <c r="F69" s="118"/>
      <c r="G69" s="118"/>
      <c r="H69" s="118"/>
      <c r="I69" s="119"/>
      <c r="J69" s="29">
        <v>5</v>
      </c>
      <c r="K69" s="22">
        <v>6</v>
      </c>
      <c r="L69" s="22">
        <v>7</v>
      </c>
    </row>
    <row r="70" spans="1:13" ht="17.45" customHeight="1" x14ac:dyDescent="0.25">
      <c r="A70" s="52"/>
      <c r="B70" s="111" t="s">
        <v>105</v>
      </c>
      <c r="C70" s="158"/>
      <c r="D70" s="158"/>
      <c r="E70" s="158"/>
      <c r="F70" s="158"/>
      <c r="G70" s="158"/>
      <c r="H70" s="158"/>
      <c r="I70" s="112"/>
      <c r="J70" s="21"/>
      <c r="K70" s="51"/>
      <c r="L70" s="51"/>
    </row>
    <row r="71" spans="1:13" ht="13.15" customHeight="1" x14ac:dyDescent="0.25">
      <c r="A71" s="52"/>
      <c r="B71" s="107" t="s">
        <v>20</v>
      </c>
      <c r="C71" s="157"/>
      <c r="D71" s="157"/>
      <c r="E71" s="157"/>
      <c r="F71" s="157"/>
      <c r="G71" s="157"/>
      <c r="H71" s="157"/>
      <c r="I71" s="108"/>
      <c r="J71" s="21"/>
      <c r="K71" s="51"/>
      <c r="L71" s="51"/>
    </row>
    <row r="72" spans="1:13" x14ac:dyDescent="0.25">
      <c r="A72" s="15"/>
      <c r="B72" s="107" t="s">
        <v>104</v>
      </c>
      <c r="C72" s="157"/>
      <c r="D72" s="157"/>
      <c r="E72" s="157"/>
      <c r="F72" s="157"/>
      <c r="G72" s="157"/>
      <c r="H72" s="157"/>
      <c r="I72" s="108"/>
      <c r="J72" s="21"/>
      <c r="K72" s="51"/>
      <c r="L72" s="51"/>
    </row>
    <row r="73" spans="1:13" ht="15.75" hidden="1" x14ac:dyDescent="0.25">
      <c r="A73" s="15"/>
      <c r="B73" s="15"/>
      <c r="C73" s="15"/>
      <c r="D73" s="50"/>
      <c r="E73" s="50"/>
      <c r="F73" s="50"/>
      <c r="G73" s="50"/>
      <c r="H73" s="49"/>
      <c r="I73" s="49"/>
      <c r="J73" s="17"/>
      <c r="K73" s="2"/>
      <c r="L73" s="16"/>
      <c r="M73" s="16"/>
    </row>
    <row r="74" spans="1:13" ht="13.5" customHeight="1" x14ac:dyDescent="0.25">
      <c r="A74" s="15"/>
      <c r="B74" s="15"/>
      <c r="C74" s="15"/>
      <c r="D74" s="50"/>
      <c r="E74" s="50"/>
      <c r="F74" s="50"/>
      <c r="G74" s="50"/>
      <c r="H74" s="49"/>
      <c r="I74" s="49"/>
      <c r="J74" s="17"/>
      <c r="K74" s="2"/>
      <c r="L74" s="16"/>
      <c r="M74" s="16"/>
    </row>
    <row r="75" spans="1:13" x14ac:dyDescent="0.25">
      <c r="A75" s="4" t="s">
        <v>103</v>
      </c>
      <c r="B75" s="113" t="s">
        <v>102</v>
      </c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</row>
    <row r="76" spans="1:13" ht="9" customHeight="1" x14ac:dyDescent="0.25">
      <c r="K76" s="2"/>
      <c r="L76" s="2"/>
      <c r="M76" s="48"/>
    </row>
    <row r="77" spans="1:13" s="45" customFormat="1" ht="23.25" customHeight="1" x14ac:dyDescent="0.25">
      <c r="A77" s="46" t="s">
        <v>101</v>
      </c>
      <c r="B77" s="47" t="s">
        <v>27</v>
      </c>
      <c r="C77" s="117" t="s">
        <v>100</v>
      </c>
      <c r="D77" s="118"/>
      <c r="E77" s="118"/>
      <c r="F77" s="119"/>
      <c r="G77" s="46" t="s">
        <v>99</v>
      </c>
      <c r="H77" s="159" t="s">
        <v>98</v>
      </c>
      <c r="I77" s="160"/>
      <c r="J77" s="161"/>
      <c r="K77" s="162" t="s">
        <v>97</v>
      </c>
      <c r="L77" s="163"/>
      <c r="M77" s="164"/>
    </row>
    <row r="78" spans="1:13" s="19" customFormat="1" ht="12.75" customHeight="1" x14ac:dyDescent="0.2">
      <c r="A78" s="22">
        <v>1</v>
      </c>
      <c r="B78" s="34"/>
      <c r="C78" s="107">
        <v>2</v>
      </c>
      <c r="D78" s="157"/>
      <c r="E78" s="157"/>
      <c r="F78" s="108"/>
      <c r="G78" s="22">
        <v>3</v>
      </c>
      <c r="H78" s="129">
        <v>4</v>
      </c>
      <c r="I78" s="130"/>
      <c r="J78" s="131"/>
      <c r="K78" s="117">
        <v>6</v>
      </c>
      <c r="L78" s="118"/>
      <c r="M78" s="119"/>
    </row>
    <row r="79" spans="1:13" s="19" customFormat="1" ht="13.5" customHeight="1" x14ac:dyDescent="0.2">
      <c r="A79" s="22"/>
      <c r="B79" s="34"/>
      <c r="C79" s="138" t="str">
        <f>CONCATENATE("Завдання",A41)</f>
        <v>Завдання1</v>
      </c>
      <c r="D79" s="139"/>
      <c r="E79" s="44"/>
      <c r="F79" s="25"/>
      <c r="G79" s="22"/>
      <c r="H79" s="43"/>
      <c r="I79" s="42"/>
      <c r="J79" s="41"/>
      <c r="K79" s="34"/>
      <c r="L79" s="33"/>
      <c r="M79" s="32"/>
    </row>
    <row r="80" spans="1:13" s="19" customFormat="1" ht="52.5" customHeight="1" x14ac:dyDescent="0.25">
      <c r="A80" s="31"/>
      <c r="B80" s="39">
        <v>4716310</v>
      </c>
      <c r="C80" s="123" t="str">
        <f>D41</f>
        <v>Реконструкція фасаду будівлі з влаштуванням елементів доступності до житлового приміщення за адресою вул. Івана Мазепи 96 кв. 21 в м.Житомирі (коригування ПКД)</v>
      </c>
      <c r="D80" s="124"/>
      <c r="E80" s="124"/>
      <c r="F80" s="125"/>
      <c r="G80" s="28"/>
      <c r="H80" s="126"/>
      <c r="I80" s="127"/>
      <c r="J80" s="128"/>
      <c r="K80" s="145"/>
      <c r="L80" s="146"/>
      <c r="M80" s="147"/>
    </row>
    <row r="81" spans="1:13" s="19" customFormat="1" ht="15.75" customHeight="1" x14ac:dyDescent="0.25">
      <c r="A81" s="31">
        <v>1</v>
      </c>
      <c r="B81" s="30"/>
      <c r="C81" s="121" t="s">
        <v>41</v>
      </c>
      <c r="D81" s="122"/>
      <c r="E81" s="38"/>
      <c r="F81" s="38"/>
      <c r="G81" s="28"/>
      <c r="H81" s="126"/>
      <c r="I81" s="127"/>
      <c r="J81" s="128"/>
      <c r="K81" s="145"/>
      <c r="L81" s="146"/>
      <c r="M81" s="147"/>
    </row>
    <row r="82" spans="1:13" s="19" customFormat="1" ht="52.5" customHeight="1" x14ac:dyDescent="0.25">
      <c r="A82" s="31"/>
      <c r="B82" s="30"/>
      <c r="C82" s="123" t="s">
        <v>96</v>
      </c>
      <c r="D82" s="124"/>
      <c r="E82" s="124"/>
      <c r="F82" s="125"/>
      <c r="G82" s="28" t="s">
        <v>36</v>
      </c>
      <c r="H82" s="126" t="s">
        <v>40</v>
      </c>
      <c r="I82" s="127"/>
      <c r="J82" s="128"/>
      <c r="K82" s="135">
        <f>L41</f>
        <v>10</v>
      </c>
      <c r="L82" s="136"/>
      <c r="M82" s="137"/>
    </row>
    <row r="83" spans="1:13" s="19" customFormat="1" ht="15.75" customHeight="1" x14ac:dyDescent="0.25">
      <c r="A83" s="31">
        <v>2</v>
      </c>
      <c r="B83" s="30"/>
      <c r="C83" s="121" t="s">
        <v>39</v>
      </c>
      <c r="D83" s="122"/>
      <c r="E83" s="38"/>
      <c r="F83" s="38"/>
      <c r="G83" s="28"/>
      <c r="H83" s="126"/>
      <c r="I83" s="127"/>
      <c r="J83" s="128"/>
      <c r="K83" s="145"/>
      <c r="L83" s="146"/>
      <c r="M83" s="147"/>
    </row>
    <row r="84" spans="1:13" s="19" customFormat="1" ht="64.5" customHeight="1" x14ac:dyDescent="0.25">
      <c r="A84" s="31"/>
      <c r="B84" s="30"/>
      <c r="C84" s="123" t="str">
        <f>CONCATENATE("Кількість проектів по об'єкту: ",C80,", що планується відкоригувати")</f>
        <v>Кількість проектів по об'єкту: Реконструкція фасаду будівлі з влаштуванням елементів доступності до житлового приміщення за адресою вул. Івана Мазепи 96 кв. 21 в м.Житомирі (коригування ПКД), що планується відкоригувати</v>
      </c>
      <c r="D84" s="124"/>
      <c r="E84" s="124"/>
      <c r="F84" s="125"/>
      <c r="G84" s="28" t="s">
        <v>38</v>
      </c>
      <c r="H84" s="126" t="s">
        <v>35</v>
      </c>
      <c r="I84" s="127"/>
      <c r="J84" s="128"/>
      <c r="K84" s="145">
        <v>1</v>
      </c>
      <c r="L84" s="146"/>
      <c r="M84" s="147"/>
    </row>
    <row r="85" spans="1:13" s="19" customFormat="1" ht="11.25" customHeight="1" x14ac:dyDescent="0.25">
      <c r="A85" s="31">
        <v>3</v>
      </c>
      <c r="B85" s="30"/>
      <c r="C85" s="121" t="s">
        <v>37</v>
      </c>
      <c r="D85" s="122"/>
      <c r="E85" s="38"/>
      <c r="F85" s="38"/>
      <c r="G85" s="28"/>
      <c r="H85" s="126"/>
      <c r="I85" s="127"/>
      <c r="J85" s="128"/>
      <c r="K85" s="145"/>
      <c r="L85" s="146"/>
      <c r="M85" s="147"/>
    </row>
    <row r="86" spans="1:13" s="19" customFormat="1" ht="28.5" customHeight="1" x14ac:dyDescent="0.25">
      <c r="A86" s="31"/>
      <c r="B86" s="30"/>
      <c r="C86" s="142" t="s">
        <v>95</v>
      </c>
      <c r="D86" s="143"/>
      <c r="E86" s="143"/>
      <c r="F86" s="144"/>
      <c r="G86" s="28" t="s">
        <v>36</v>
      </c>
      <c r="H86" s="126" t="s">
        <v>35</v>
      </c>
      <c r="I86" s="127"/>
      <c r="J86" s="128"/>
      <c r="K86" s="135">
        <f>K82/K84</f>
        <v>10</v>
      </c>
      <c r="L86" s="136"/>
      <c r="M86" s="137"/>
    </row>
    <row r="87" spans="1:13" s="19" customFormat="1" ht="14.25" customHeight="1" x14ac:dyDescent="0.25">
      <c r="A87" s="31">
        <v>4</v>
      </c>
      <c r="B87" s="30"/>
      <c r="C87" s="121" t="s">
        <v>34</v>
      </c>
      <c r="D87" s="122"/>
      <c r="E87" s="38"/>
      <c r="F87" s="38"/>
      <c r="G87" s="28"/>
      <c r="H87" s="126"/>
      <c r="I87" s="127"/>
      <c r="J87" s="128"/>
      <c r="K87" s="145"/>
      <c r="L87" s="146"/>
      <c r="M87" s="147"/>
    </row>
    <row r="88" spans="1:13" s="19" customFormat="1" ht="65.25" customHeight="1" x14ac:dyDescent="0.25">
      <c r="A88" s="31"/>
      <c r="B88" s="30"/>
      <c r="C88" s="142" t="str">
        <f>CONCATENATE("відсоток фактично освоєних коштів  по об'єкту: ",C80,"")</f>
        <v>відсоток фактично освоєних коштів  по об'єкту: Реконструкція фасаду будівлі з влаштуванням елементів доступності до житлового приміщення за адресою вул. Івана Мазепи 96 кв. 21 в м.Житомирі (коригування ПКД)</v>
      </c>
      <c r="D88" s="143"/>
      <c r="E88" s="143"/>
      <c r="F88" s="144"/>
      <c r="G88" s="28" t="s">
        <v>33</v>
      </c>
      <c r="H88" s="126" t="s">
        <v>32</v>
      </c>
      <c r="I88" s="127"/>
      <c r="J88" s="128"/>
      <c r="K88" s="117">
        <v>100</v>
      </c>
      <c r="L88" s="118"/>
      <c r="M88" s="119"/>
    </row>
    <row r="89" spans="1:13" s="19" customFormat="1" ht="12.75" customHeight="1" x14ac:dyDescent="0.25">
      <c r="A89" s="31"/>
      <c r="B89" s="30"/>
      <c r="C89" s="138" t="str">
        <f>CONCATENATE("Завдання",A42)</f>
        <v>Завдання2</v>
      </c>
      <c r="D89" s="139"/>
      <c r="E89" s="40"/>
      <c r="F89" s="40"/>
      <c r="G89" s="28"/>
      <c r="H89" s="37"/>
      <c r="I89" s="36"/>
      <c r="J89" s="35"/>
      <c r="K89" s="34"/>
      <c r="L89" s="33"/>
      <c r="M89" s="32"/>
    </row>
    <row r="90" spans="1:13" s="19" customFormat="1" ht="40.5" customHeight="1" x14ac:dyDescent="0.25">
      <c r="A90" s="31"/>
      <c r="B90" s="39">
        <f>B80</f>
        <v>4716310</v>
      </c>
      <c r="C90" s="123" t="str">
        <f>D42</f>
        <v>Реконструкція стадіону "Спартак " дитячо-юнацької спортивної школи з футболу "Полісся" в м.Житомирі ( в т.ч. виготовлення ПКД)</v>
      </c>
      <c r="D90" s="124"/>
      <c r="E90" s="124"/>
      <c r="F90" s="125"/>
      <c r="G90" s="28"/>
      <c r="H90" s="126"/>
      <c r="I90" s="127"/>
      <c r="J90" s="128"/>
      <c r="K90" s="117"/>
      <c r="L90" s="118"/>
      <c r="M90" s="119"/>
    </row>
    <row r="91" spans="1:13" s="19" customFormat="1" ht="15.75" customHeight="1" x14ac:dyDescent="0.25">
      <c r="A91" s="31">
        <v>1</v>
      </c>
      <c r="B91" s="30"/>
      <c r="C91" s="121" t="s">
        <v>41</v>
      </c>
      <c r="D91" s="122"/>
      <c r="E91" s="38"/>
      <c r="F91" s="38"/>
      <c r="G91" s="28"/>
      <c r="H91" s="126"/>
      <c r="I91" s="127"/>
      <c r="J91" s="128"/>
      <c r="K91" s="117"/>
      <c r="L91" s="118"/>
      <c r="M91" s="119"/>
    </row>
    <row r="92" spans="1:13" s="19" customFormat="1" ht="42.75" customHeight="1" x14ac:dyDescent="0.25">
      <c r="A92" s="31"/>
      <c r="B92" s="30"/>
      <c r="C92" s="123" t="s">
        <v>94</v>
      </c>
      <c r="D92" s="124"/>
      <c r="E92" s="124"/>
      <c r="F92" s="125"/>
      <c r="G92" s="28" t="s">
        <v>36</v>
      </c>
      <c r="H92" s="126" t="s">
        <v>40</v>
      </c>
      <c r="I92" s="127"/>
      <c r="J92" s="128"/>
      <c r="K92" s="135">
        <f>L42</f>
        <v>10550</v>
      </c>
      <c r="L92" s="136"/>
      <c r="M92" s="137"/>
    </row>
    <row r="93" spans="1:13" s="19" customFormat="1" ht="15.75" customHeight="1" x14ac:dyDescent="0.25">
      <c r="A93" s="31">
        <v>2</v>
      </c>
      <c r="B93" s="30"/>
      <c r="C93" s="121" t="s">
        <v>39</v>
      </c>
      <c r="D93" s="122"/>
      <c r="E93" s="38"/>
      <c r="F93" s="38"/>
      <c r="G93" s="28"/>
      <c r="H93" s="37"/>
      <c r="I93" s="36"/>
      <c r="J93" s="35"/>
      <c r="K93" s="34"/>
      <c r="L93" s="33"/>
      <c r="M93" s="32"/>
    </row>
    <row r="94" spans="1:13" s="19" customFormat="1" ht="68.25" hidden="1" customHeight="1" x14ac:dyDescent="0.25">
      <c r="A94" s="31"/>
      <c r="B94" s="30"/>
      <c r="C94" s="123" t="str">
        <f>CONCATENATE("Загальна площа по об'єкту: ",C90,", яку планується реконструювати")</f>
        <v>Загальна площа по об'єкту: Реконструкція стадіону "Спартак " дитячо-юнацької спортивної школи з футболу "Полісся" в м.Житомирі ( в т.ч. виготовлення ПКД), яку планується реконструювати</v>
      </c>
      <c r="D94" s="124"/>
      <c r="E94" s="124"/>
      <c r="F94" s="125"/>
      <c r="G94" s="28" t="s">
        <v>42</v>
      </c>
      <c r="H94" s="126" t="s">
        <v>35</v>
      </c>
      <c r="I94" s="127"/>
      <c r="J94" s="128"/>
      <c r="K94" s="135"/>
      <c r="L94" s="136"/>
      <c r="M94" s="137"/>
    </row>
    <row r="95" spans="1:13" s="19" customFormat="1" ht="55.15" customHeight="1" x14ac:dyDescent="0.25">
      <c r="A95" s="31"/>
      <c r="B95" s="30"/>
      <c r="C95" s="123" t="s">
        <v>93</v>
      </c>
      <c r="D95" s="124"/>
      <c r="E95" s="124"/>
      <c r="F95" s="125"/>
      <c r="G95" s="22" t="s">
        <v>53</v>
      </c>
      <c r="H95" s="126" t="s">
        <v>48</v>
      </c>
      <c r="I95" s="127"/>
      <c r="J95" s="128"/>
      <c r="K95" s="145">
        <v>1220</v>
      </c>
      <c r="L95" s="146"/>
      <c r="M95" s="147"/>
    </row>
    <row r="96" spans="1:13" s="19" customFormat="1" ht="15.75" customHeight="1" x14ac:dyDescent="0.25">
      <c r="A96" s="31">
        <v>3</v>
      </c>
      <c r="B96" s="30"/>
      <c r="C96" s="121" t="s">
        <v>37</v>
      </c>
      <c r="D96" s="122"/>
      <c r="E96" s="38"/>
      <c r="F96" s="38"/>
      <c r="G96" s="28"/>
      <c r="H96" s="37"/>
      <c r="I96" s="36"/>
      <c r="J96" s="35"/>
      <c r="K96" s="34"/>
      <c r="L96" s="33"/>
      <c r="M96" s="32"/>
    </row>
    <row r="97" spans="1:13" s="19" customFormat="1" ht="40.5" customHeight="1" x14ac:dyDescent="0.25">
      <c r="A97" s="31"/>
      <c r="B97" s="30"/>
      <c r="C97" s="123" t="s">
        <v>92</v>
      </c>
      <c r="D97" s="124"/>
      <c r="E97" s="124"/>
      <c r="F97" s="125"/>
      <c r="G97" s="28" t="s">
        <v>36</v>
      </c>
      <c r="H97" s="126" t="s">
        <v>35</v>
      </c>
      <c r="I97" s="127"/>
      <c r="J97" s="128"/>
      <c r="K97" s="135">
        <f>K92/K95</f>
        <v>8.6475409836065573</v>
      </c>
      <c r="L97" s="136"/>
      <c r="M97" s="137"/>
    </row>
    <row r="98" spans="1:13" s="19" customFormat="1" ht="9.75" customHeight="1" x14ac:dyDescent="0.25">
      <c r="A98" s="31">
        <v>4</v>
      </c>
      <c r="B98" s="30"/>
      <c r="C98" s="121" t="s">
        <v>34</v>
      </c>
      <c r="D98" s="122"/>
      <c r="E98" s="38"/>
      <c r="F98" s="38"/>
      <c r="G98" s="28"/>
      <c r="H98" s="37"/>
      <c r="I98" s="36"/>
      <c r="J98" s="35"/>
      <c r="K98" s="34"/>
      <c r="L98" s="33"/>
      <c r="M98" s="32"/>
    </row>
    <row r="99" spans="1:13" s="19" customFormat="1" ht="39" customHeight="1" x14ac:dyDescent="0.25">
      <c r="A99" s="31"/>
      <c r="B99" s="30"/>
      <c r="C99" s="123" t="s">
        <v>91</v>
      </c>
      <c r="D99" s="124"/>
      <c r="E99" s="124"/>
      <c r="F99" s="125"/>
      <c r="G99" s="28" t="s">
        <v>33</v>
      </c>
      <c r="H99" s="126" t="s">
        <v>32</v>
      </c>
      <c r="I99" s="127"/>
      <c r="J99" s="128"/>
      <c r="K99" s="117">
        <v>100</v>
      </c>
      <c r="L99" s="118"/>
      <c r="M99" s="119"/>
    </row>
    <row r="100" spans="1:13" s="19" customFormat="1" ht="16.5" customHeight="1" x14ac:dyDescent="0.25">
      <c r="A100" s="31"/>
      <c r="B100" s="30"/>
      <c r="C100" s="138" t="str">
        <f>CONCATENATE("Завдання",A43)</f>
        <v>Завдання3</v>
      </c>
      <c r="D100" s="139"/>
      <c r="E100" s="40"/>
      <c r="F100" s="40"/>
      <c r="G100" s="28"/>
      <c r="H100" s="37"/>
      <c r="I100" s="36"/>
      <c r="J100" s="35"/>
      <c r="K100" s="34"/>
      <c r="L100" s="33"/>
      <c r="M100" s="32"/>
    </row>
    <row r="101" spans="1:13" s="19" customFormat="1" ht="53.25" customHeight="1" x14ac:dyDescent="0.25">
      <c r="A101" s="31"/>
      <c r="B101" s="39">
        <f>B42</f>
        <v>4716310</v>
      </c>
      <c r="C101" s="123" t="str">
        <f>D43</f>
        <v xml:space="preserve">Створення регіонального центру надання адміністративних послуг на базі ЦНАПу Житомирської міської ради та його облаштування (будівництво центру по вул.Перемоги,55 в м.Житомирі) </v>
      </c>
      <c r="D101" s="124"/>
      <c r="E101" s="124"/>
      <c r="F101" s="125"/>
      <c r="G101" s="28"/>
      <c r="H101" s="126"/>
      <c r="I101" s="127"/>
      <c r="J101" s="128"/>
      <c r="K101" s="117"/>
      <c r="L101" s="118"/>
      <c r="M101" s="119"/>
    </row>
    <row r="102" spans="1:13" s="19" customFormat="1" ht="13.5" customHeight="1" x14ac:dyDescent="0.25">
      <c r="A102" s="31">
        <v>1</v>
      </c>
      <c r="B102" s="30"/>
      <c r="C102" s="121" t="s">
        <v>41</v>
      </c>
      <c r="D102" s="122"/>
      <c r="E102" s="38"/>
      <c r="F102" s="38"/>
      <c r="G102" s="28"/>
      <c r="H102" s="126"/>
      <c r="I102" s="127"/>
      <c r="J102" s="128"/>
      <c r="K102" s="117"/>
      <c r="L102" s="118"/>
      <c r="M102" s="119"/>
    </row>
    <row r="103" spans="1:13" s="19" customFormat="1" ht="66" customHeight="1" x14ac:dyDescent="0.25">
      <c r="A103" s="31"/>
      <c r="B103" s="30"/>
      <c r="C103" s="123" t="str">
        <f>CONCATENATE("витрати на проведення робіт по об'єкту: ",C101)</f>
        <v xml:space="preserve">витрати на проведення робіт по об'єкту: Створення регіонального центру надання адміністративних послуг на базі ЦНАПу Житомирської міської ради та його облаштування (будівництво центру по вул.Перемоги,55 в м.Житомирі) </v>
      </c>
      <c r="D103" s="124"/>
      <c r="E103" s="124"/>
      <c r="F103" s="125"/>
      <c r="G103" s="28" t="s">
        <v>36</v>
      </c>
      <c r="H103" s="126" t="s">
        <v>40</v>
      </c>
      <c r="I103" s="127"/>
      <c r="J103" s="128"/>
      <c r="K103" s="135">
        <f>L43</f>
        <v>11000</v>
      </c>
      <c r="L103" s="136"/>
      <c r="M103" s="137"/>
    </row>
    <row r="104" spans="1:13" s="19" customFormat="1" ht="13.5" customHeight="1" x14ac:dyDescent="0.25">
      <c r="A104" s="31">
        <v>2</v>
      </c>
      <c r="B104" s="30"/>
      <c r="C104" s="121" t="s">
        <v>39</v>
      </c>
      <c r="D104" s="122"/>
      <c r="E104" s="38"/>
      <c r="F104" s="38"/>
      <c r="G104" s="28"/>
      <c r="H104" s="37"/>
      <c r="I104" s="36"/>
      <c r="J104" s="35"/>
      <c r="K104" s="34"/>
      <c r="L104" s="33"/>
      <c r="M104" s="32"/>
    </row>
    <row r="105" spans="1:13" s="19" customFormat="1" ht="74.25" customHeight="1" x14ac:dyDescent="0.25">
      <c r="A105" s="31"/>
      <c r="B105" s="30"/>
      <c r="C105" s="151" t="str">
        <f>CONCATENATE("Кількість центрів по об'єкту:  ",C101,", що планується облаштувати")</f>
        <v>Кількість центрів по об'єкту:  Створення регіонального центру надання адміністративних послуг на базі ЦНАПу Житомирської міської ради та його облаштування (будівництво центру по вул.Перемоги,55 в м.Житомирі) , що планується облаштувати</v>
      </c>
      <c r="D105" s="152"/>
      <c r="E105" s="152"/>
      <c r="F105" s="153"/>
      <c r="G105" s="28" t="s">
        <v>90</v>
      </c>
      <c r="H105" s="126" t="s">
        <v>35</v>
      </c>
      <c r="I105" s="127"/>
      <c r="J105" s="128"/>
      <c r="K105" s="117">
        <v>1</v>
      </c>
      <c r="L105" s="118"/>
      <c r="M105" s="119"/>
    </row>
    <row r="106" spans="1:13" s="19" customFormat="1" ht="12.75" customHeight="1" x14ac:dyDescent="0.25">
      <c r="A106" s="31">
        <v>3</v>
      </c>
      <c r="B106" s="30"/>
      <c r="C106" s="121" t="s">
        <v>37</v>
      </c>
      <c r="D106" s="122"/>
      <c r="E106" s="38"/>
      <c r="F106" s="38"/>
      <c r="G106" s="28"/>
      <c r="H106" s="37"/>
      <c r="I106" s="36"/>
      <c r="J106" s="35"/>
      <c r="K106" s="34"/>
      <c r="L106" s="33"/>
      <c r="M106" s="32"/>
    </row>
    <row r="107" spans="1:13" s="19" customFormat="1" ht="65.25" customHeight="1" x14ac:dyDescent="0.25">
      <c r="A107" s="31"/>
      <c r="B107" s="30"/>
      <c r="C107" s="123" t="str">
        <f>CONCATENATE("середні витрати на облаштування одного центру по об'єкту: ",C101)</f>
        <v xml:space="preserve">середні витрати на облаштування одного центру по об'єкту: Створення регіонального центру надання адміністративних послуг на базі ЦНАПу Житомирської міської ради та його облаштування (будівництво центру по вул.Перемоги,55 в м.Житомирі) </v>
      </c>
      <c r="D107" s="124"/>
      <c r="E107" s="124"/>
      <c r="F107" s="125"/>
      <c r="G107" s="28" t="s">
        <v>36</v>
      </c>
      <c r="H107" s="126" t="s">
        <v>35</v>
      </c>
      <c r="I107" s="127"/>
      <c r="J107" s="128"/>
      <c r="K107" s="135">
        <f>K103/K105</f>
        <v>11000</v>
      </c>
      <c r="L107" s="136"/>
      <c r="M107" s="137"/>
    </row>
    <row r="108" spans="1:13" s="19" customFormat="1" ht="15.75" customHeight="1" x14ac:dyDescent="0.25">
      <c r="A108" s="31">
        <v>4</v>
      </c>
      <c r="B108" s="30"/>
      <c r="C108" s="121" t="s">
        <v>34</v>
      </c>
      <c r="D108" s="122"/>
      <c r="E108" s="38"/>
      <c r="F108" s="38"/>
      <c r="G108" s="28"/>
      <c r="H108" s="37"/>
      <c r="I108" s="36"/>
      <c r="J108" s="35"/>
      <c r="K108" s="34"/>
      <c r="L108" s="33"/>
      <c r="M108" s="32"/>
    </row>
    <row r="109" spans="1:13" s="19" customFormat="1" ht="68.25" customHeight="1" x14ac:dyDescent="0.25">
      <c r="A109" s="31"/>
      <c r="B109" s="30"/>
      <c r="C109" s="123" t="str">
        <f>CONCATENATE("відсоток фактично освоєних  коштів по об'єкту: ",C101,"")</f>
        <v xml:space="preserve">відсоток фактично освоєних  коштів по об'єкту: Створення регіонального центру надання адміністративних послуг на базі ЦНАПу Житомирської міської ради та його облаштування (будівництво центру по вул.Перемоги,55 в м.Житомирі) </v>
      </c>
      <c r="D109" s="124"/>
      <c r="E109" s="124"/>
      <c r="F109" s="125"/>
      <c r="G109" s="28" t="s">
        <v>33</v>
      </c>
      <c r="H109" s="126" t="s">
        <v>32</v>
      </c>
      <c r="I109" s="127"/>
      <c r="J109" s="128"/>
      <c r="K109" s="117">
        <v>100</v>
      </c>
      <c r="L109" s="118"/>
      <c r="M109" s="119"/>
    </row>
    <row r="110" spans="1:13" s="19" customFormat="1" ht="14.45" customHeight="1" x14ac:dyDescent="0.25">
      <c r="A110" s="31"/>
      <c r="B110" s="30"/>
      <c r="C110" s="138" t="str">
        <f>CONCATENATE("Завдання",A44)</f>
        <v>Завдання4</v>
      </c>
      <c r="D110" s="139"/>
      <c r="E110" s="40"/>
      <c r="F110" s="40"/>
      <c r="G110" s="28"/>
      <c r="H110" s="37"/>
      <c r="I110" s="36"/>
      <c r="J110" s="35"/>
      <c r="K110" s="34"/>
      <c r="L110" s="33"/>
      <c r="M110" s="32"/>
    </row>
    <row r="111" spans="1:13" s="19" customFormat="1" ht="27" customHeight="1" x14ac:dyDescent="0.25">
      <c r="A111" s="31"/>
      <c r="B111" s="39">
        <f>B42</f>
        <v>4716310</v>
      </c>
      <c r="C111" s="123" t="str">
        <f>D44</f>
        <v>Будівництво спортивної зали загальноосвітньої школи І-ІІІ ступенів № 10 за адресою: м. Житомир, Київське шосе, 37</v>
      </c>
      <c r="D111" s="124"/>
      <c r="E111" s="124"/>
      <c r="F111" s="125"/>
      <c r="G111" s="28"/>
      <c r="H111" s="126"/>
      <c r="I111" s="127"/>
      <c r="J111" s="128"/>
      <c r="K111" s="117"/>
      <c r="L111" s="118"/>
      <c r="M111" s="119"/>
    </row>
    <row r="112" spans="1:13" s="19" customFormat="1" ht="15" customHeight="1" x14ac:dyDescent="0.25">
      <c r="A112" s="31">
        <v>1</v>
      </c>
      <c r="B112" s="30"/>
      <c r="C112" s="121" t="s">
        <v>41</v>
      </c>
      <c r="D112" s="122"/>
      <c r="E112" s="38"/>
      <c r="F112" s="38"/>
      <c r="G112" s="28"/>
      <c r="H112" s="126"/>
      <c r="I112" s="127"/>
      <c r="J112" s="128"/>
      <c r="K112" s="117"/>
      <c r="L112" s="118"/>
      <c r="M112" s="119"/>
    </row>
    <row r="113" spans="1:13" s="19" customFormat="1" ht="38.25" customHeight="1" x14ac:dyDescent="0.25">
      <c r="A113" s="31"/>
      <c r="B113" s="30"/>
      <c r="C113" s="123" t="str">
        <f>CONCATENATE("витрати на проведення робіт по об'єкту: ",C111)</f>
        <v>витрати на проведення робіт по об'єкту: Будівництво спортивної зали загальноосвітньої школи І-ІІІ ступенів № 10 за адресою: м. Житомир, Київське шосе, 37</v>
      </c>
      <c r="D113" s="124"/>
      <c r="E113" s="124"/>
      <c r="F113" s="125"/>
      <c r="G113" s="28" t="s">
        <v>36</v>
      </c>
      <c r="H113" s="126" t="s">
        <v>40</v>
      </c>
      <c r="I113" s="127"/>
      <c r="J113" s="128"/>
      <c r="K113" s="135">
        <f>L44</f>
        <v>7000</v>
      </c>
      <c r="L113" s="136"/>
      <c r="M113" s="137"/>
    </row>
    <row r="114" spans="1:13" s="19" customFormat="1" ht="13.5" customHeight="1" x14ac:dyDescent="0.25">
      <c r="A114" s="31">
        <v>2</v>
      </c>
      <c r="B114" s="30"/>
      <c r="C114" s="121" t="s">
        <v>39</v>
      </c>
      <c r="D114" s="122"/>
      <c r="E114" s="38"/>
      <c r="F114" s="38"/>
      <c r="G114" s="28"/>
      <c r="H114" s="37"/>
      <c r="I114" s="36"/>
      <c r="J114" s="35"/>
      <c r="K114" s="34"/>
      <c r="L114" s="33"/>
      <c r="M114" s="32"/>
    </row>
    <row r="115" spans="1:13" s="19" customFormat="1" ht="39.75" customHeight="1" x14ac:dyDescent="0.25">
      <c r="A115" s="31"/>
      <c r="B115" s="30"/>
      <c r="C115" s="151" t="str">
        <f>CONCATENATE("Загальна площа  по об'єкту:  ",C111,", що планується побудувати")</f>
        <v>Загальна площа  по об'єкту:  Будівництво спортивної зали загальноосвітньої школи І-ІІІ ступенів № 10 за адресою: м. Житомир, Київське шосе, 37, що планується побудувати</v>
      </c>
      <c r="D115" s="152"/>
      <c r="E115" s="152"/>
      <c r="F115" s="153"/>
      <c r="G115" s="28" t="s">
        <v>42</v>
      </c>
      <c r="H115" s="126" t="s">
        <v>48</v>
      </c>
      <c r="I115" s="127"/>
      <c r="J115" s="128"/>
      <c r="K115" s="117">
        <v>932.3</v>
      </c>
      <c r="L115" s="118"/>
      <c r="M115" s="119"/>
    </row>
    <row r="116" spans="1:13" s="19" customFormat="1" ht="13.5" customHeight="1" x14ac:dyDescent="0.25">
      <c r="A116" s="31">
        <v>3</v>
      </c>
      <c r="B116" s="30"/>
      <c r="C116" s="121" t="s">
        <v>37</v>
      </c>
      <c r="D116" s="122"/>
      <c r="E116" s="38"/>
      <c r="F116" s="38"/>
      <c r="G116" s="28"/>
      <c r="H116" s="37"/>
      <c r="I116" s="36"/>
      <c r="J116" s="35"/>
      <c r="K116" s="34"/>
      <c r="L116" s="33"/>
      <c r="M116" s="32"/>
    </row>
    <row r="117" spans="1:13" s="19" customFormat="1" ht="27.75" customHeight="1" x14ac:dyDescent="0.25">
      <c r="A117" s="31"/>
      <c r="B117" s="30"/>
      <c r="C117" s="123" t="s">
        <v>89</v>
      </c>
      <c r="D117" s="124"/>
      <c r="E117" s="124"/>
      <c r="F117" s="125"/>
      <c r="G117" s="28" t="s">
        <v>36</v>
      </c>
      <c r="H117" s="126" t="s">
        <v>35</v>
      </c>
      <c r="I117" s="127"/>
      <c r="J117" s="128"/>
      <c r="K117" s="148">
        <f>K113/K115</f>
        <v>7.5083127748578784</v>
      </c>
      <c r="L117" s="149"/>
      <c r="M117" s="150"/>
    </row>
    <row r="118" spans="1:13" s="19" customFormat="1" ht="15.75" customHeight="1" x14ac:dyDescent="0.25">
      <c r="A118" s="31">
        <v>4</v>
      </c>
      <c r="B118" s="30"/>
      <c r="C118" s="121" t="s">
        <v>34</v>
      </c>
      <c r="D118" s="122"/>
      <c r="E118" s="38"/>
      <c r="F118" s="38"/>
      <c r="G118" s="28"/>
      <c r="H118" s="37"/>
      <c r="I118" s="36"/>
      <c r="J118" s="35"/>
      <c r="K118" s="34"/>
      <c r="L118" s="33"/>
      <c r="M118" s="32"/>
    </row>
    <row r="119" spans="1:13" s="19" customFormat="1" ht="53.25" customHeight="1" x14ac:dyDescent="0.25">
      <c r="A119" s="31"/>
      <c r="B119" s="30"/>
      <c r="C119" s="123" t="str">
        <f>CONCATENATE("відсоток фактично освоєних  коштів по об'єкту: ",C111,"")</f>
        <v>відсоток фактично освоєних  коштів по об'єкту: Будівництво спортивної зали загальноосвітньої школи І-ІІІ ступенів № 10 за адресою: м. Житомир, Київське шосе, 37</v>
      </c>
      <c r="D119" s="124"/>
      <c r="E119" s="124"/>
      <c r="F119" s="125"/>
      <c r="G119" s="28" t="s">
        <v>33</v>
      </c>
      <c r="H119" s="126" t="s">
        <v>32</v>
      </c>
      <c r="I119" s="127"/>
      <c r="J119" s="128"/>
      <c r="K119" s="117">
        <v>100</v>
      </c>
      <c r="L119" s="118"/>
      <c r="M119" s="119"/>
    </row>
    <row r="120" spans="1:13" s="19" customFormat="1" ht="12" customHeight="1" x14ac:dyDescent="0.25">
      <c r="A120" s="31"/>
      <c r="B120" s="30"/>
      <c r="C120" s="138" t="str">
        <f>CONCATENATE("Завдання",A45)</f>
        <v>Завдання5</v>
      </c>
      <c r="D120" s="139"/>
      <c r="E120" s="40"/>
      <c r="F120" s="40"/>
      <c r="G120" s="28"/>
      <c r="H120" s="37"/>
      <c r="I120" s="36"/>
      <c r="J120" s="35"/>
      <c r="K120" s="34"/>
      <c r="L120" s="33"/>
      <c r="M120" s="32"/>
    </row>
    <row r="121" spans="1:13" s="19" customFormat="1" ht="30" customHeight="1" x14ac:dyDescent="0.25">
      <c r="A121" s="31"/>
      <c r="B121" s="39">
        <f>B42</f>
        <v>4716310</v>
      </c>
      <c r="C121" s="123" t="str">
        <f>D45</f>
        <v>Реконструкція інженерних мереж ДНЗ № 44 за адресою: м. Житомир, вул. Вітрука, 17</v>
      </c>
      <c r="D121" s="124"/>
      <c r="E121" s="124"/>
      <c r="F121" s="125"/>
      <c r="G121" s="28"/>
      <c r="H121" s="126"/>
      <c r="I121" s="127"/>
      <c r="J121" s="128"/>
      <c r="K121" s="117"/>
      <c r="L121" s="118"/>
      <c r="M121" s="119"/>
    </row>
    <row r="122" spans="1:13" s="19" customFormat="1" ht="15.6" customHeight="1" x14ac:dyDescent="0.25">
      <c r="A122" s="31">
        <v>1</v>
      </c>
      <c r="B122" s="30"/>
      <c r="C122" s="121" t="s">
        <v>41</v>
      </c>
      <c r="D122" s="122"/>
      <c r="E122" s="38"/>
      <c r="F122" s="38"/>
      <c r="G122" s="28"/>
      <c r="H122" s="126"/>
      <c r="I122" s="127"/>
      <c r="J122" s="128"/>
      <c r="K122" s="117"/>
      <c r="L122" s="118"/>
      <c r="M122" s="119"/>
    </row>
    <row r="123" spans="1:13" s="19" customFormat="1" ht="40.9" customHeight="1" x14ac:dyDescent="0.25">
      <c r="A123" s="31"/>
      <c r="B123" s="30"/>
      <c r="C123" s="123" t="str">
        <f>CONCATENATE("витрати на проведення робіт по об'єкту: ",C121)</f>
        <v>витрати на проведення робіт по об'єкту: Реконструкція інженерних мереж ДНЗ № 44 за адресою: м. Житомир, вул. Вітрука, 17</v>
      </c>
      <c r="D123" s="124"/>
      <c r="E123" s="124"/>
      <c r="F123" s="125"/>
      <c r="G123" s="28" t="s">
        <v>36</v>
      </c>
      <c r="H123" s="126" t="s">
        <v>40</v>
      </c>
      <c r="I123" s="127"/>
      <c r="J123" s="128"/>
      <c r="K123" s="135">
        <f>L45</f>
        <v>360</v>
      </c>
      <c r="L123" s="136"/>
      <c r="M123" s="137"/>
    </row>
    <row r="124" spans="1:13" s="19" customFormat="1" ht="17.45" customHeight="1" x14ac:dyDescent="0.25">
      <c r="A124" s="31">
        <v>2</v>
      </c>
      <c r="B124" s="30"/>
      <c r="C124" s="121" t="s">
        <v>39</v>
      </c>
      <c r="D124" s="122"/>
      <c r="E124" s="38"/>
      <c r="F124" s="38"/>
      <c r="G124" s="28"/>
      <c r="H124" s="37"/>
      <c r="I124" s="36"/>
      <c r="J124" s="35"/>
      <c r="K124" s="34"/>
      <c r="L124" s="33"/>
      <c r="M124" s="32"/>
    </row>
    <row r="125" spans="1:13" s="19" customFormat="1" ht="43.9" customHeight="1" x14ac:dyDescent="0.25">
      <c r="A125" s="31"/>
      <c r="B125" s="30"/>
      <c r="C125" s="151" t="str">
        <f>CONCATENATE("Протяжність мереж по об'єкту:  ",C121,", що планується реконструювати")</f>
        <v>Протяжність мереж по об'єкту:  Реконструкція інженерних мереж ДНЗ № 44 за адресою: м. Житомир, вул. Вітрука, 17, що планується реконструювати</v>
      </c>
      <c r="D125" s="152"/>
      <c r="E125" s="152"/>
      <c r="F125" s="153"/>
      <c r="G125" s="28" t="s">
        <v>88</v>
      </c>
      <c r="H125" s="126" t="s">
        <v>48</v>
      </c>
      <c r="I125" s="127"/>
      <c r="J125" s="128"/>
      <c r="K125" s="135">
        <v>1685</v>
      </c>
      <c r="L125" s="118"/>
      <c r="M125" s="119"/>
    </row>
    <row r="126" spans="1:13" s="19" customFormat="1" ht="15.75" customHeight="1" x14ac:dyDescent="0.25">
      <c r="A126" s="31">
        <v>3</v>
      </c>
      <c r="B126" s="30"/>
      <c r="C126" s="121" t="s">
        <v>37</v>
      </c>
      <c r="D126" s="122"/>
      <c r="E126" s="38"/>
      <c r="F126" s="38"/>
      <c r="G126" s="28"/>
      <c r="H126" s="37"/>
      <c r="I126" s="36"/>
      <c r="J126" s="35"/>
      <c r="K126" s="34"/>
      <c r="L126" s="33"/>
      <c r="M126" s="32"/>
    </row>
    <row r="127" spans="1:13" s="19" customFormat="1" ht="30.6" customHeight="1" x14ac:dyDescent="0.25">
      <c r="A127" s="31"/>
      <c r="B127" s="30"/>
      <c r="C127" s="123" t="s">
        <v>87</v>
      </c>
      <c r="D127" s="124"/>
      <c r="E127" s="124"/>
      <c r="F127" s="125"/>
      <c r="G127" s="28" t="s">
        <v>36</v>
      </c>
      <c r="H127" s="126" t="s">
        <v>35</v>
      </c>
      <c r="I127" s="127"/>
      <c r="J127" s="128"/>
      <c r="K127" s="154">
        <f>K123/K125</f>
        <v>0.21364985163204747</v>
      </c>
      <c r="L127" s="155"/>
      <c r="M127" s="156"/>
    </row>
    <row r="128" spans="1:13" s="19" customFormat="1" ht="15" customHeight="1" x14ac:dyDescent="0.25">
      <c r="A128" s="31">
        <v>4</v>
      </c>
      <c r="B128" s="30"/>
      <c r="C128" s="121" t="s">
        <v>34</v>
      </c>
      <c r="D128" s="122"/>
      <c r="E128" s="38"/>
      <c r="F128" s="38"/>
      <c r="G128" s="28"/>
      <c r="H128" s="37"/>
      <c r="I128" s="36"/>
      <c r="J128" s="35"/>
      <c r="K128" s="34"/>
      <c r="L128" s="33"/>
      <c r="M128" s="32"/>
    </row>
    <row r="129" spans="1:13" s="19" customFormat="1" ht="37.5" customHeight="1" x14ac:dyDescent="0.25">
      <c r="A129" s="31"/>
      <c r="B129" s="30"/>
      <c r="C129" s="123" t="str">
        <f>CONCATENATE("відсоток фактично освоєних  коштів по об'єкту: ",C121,"")</f>
        <v>відсоток фактично освоєних  коштів по об'єкту: Реконструкція інженерних мереж ДНЗ № 44 за адресою: м. Житомир, вул. Вітрука, 17</v>
      </c>
      <c r="D129" s="124"/>
      <c r="E129" s="124"/>
      <c r="F129" s="125"/>
      <c r="G129" s="28" t="s">
        <v>33</v>
      </c>
      <c r="H129" s="126" t="s">
        <v>32</v>
      </c>
      <c r="I129" s="127"/>
      <c r="J129" s="128"/>
      <c r="K129" s="117">
        <v>100</v>
      </c>
      <c r="L129" s="118"/>
      <c r="M129" s="119"/>
    </row>
    <row r="130" spans="1:13" s="19" customFormat="1" ht="19.5" customHeight="1" x14ac:dyDescent="0.25">
      <c r="A130" s="31"/>
      <c r="B130" s="30"/>
      <c r="C130" s="138" t="str">
        <f>CONCATENATE("Завдання",A46)</f>
        <v>Завдання6</v>
      </c>
      <c r="D130" s="139"/>
      <c r="E130" s="40"/>
      <c r="F130" s="40"/>
      <c r="G130" s="28"/>
      <c r="H130" s="37"/>
      <c r="I130" s="36"/>
      <c r="J130" s="35"/>
      <c r="K130" s="34"/>
      <c r="L130" s="33"/>
      <c r="M130" s="32"/>
    </row>
    <row r="131" spans="1:13" s="19" customFormat="1" ht="30" customHeight="1" x14ac:dyDescent="0.25">
      <c r="A131" s="31"/>
      <c r="B131" s="39">
        <f>B42</f>
        <v>4716310</v>
      </c>
      <c r="C131" s="123" t="str">
        <f>D46</f>
        <v>Реконструкція приміщення ЗОШ №8 під абсерваторію на майдані Згоди, 5 в м. Житомирі</v>
      </c>
      <c r="D131" s="124"/>
      <c r="E131" s="124"/>
      <c r="F131" s="125"/>
      <c r="G131" s="28"/>
      <c r="H131" s="126"/>
      <c r="I131" s="127"/>
      <c r="J131" s="128"/>
      <c r="K131" s="117"/>
      <c r="L131" s="118"/>
      <c r="M131" s="119"/>
    </row>
    <row r="132" spans="1:13" s="19" customFormat="1" ht="17.45" customHeight="1" x14ac:dyDescent="0.25">
      <c r="A132" s="31">
        <v>1</v>
      </c>
      <c r="B132" s="30"/>
      <c r="C132" s="121" t="s">
        <v>41</v>
      </c>
      <c r="D132" s="122"/>
      <c r="E132" s="38"/>
      <c r="F132" s="38"/>
      <c r="G132" s="28"/>
      <c r="H132" s="126"/>
      <c r="I132" s="127"/>
      <c r="J132" s="128"/>
      <c r="K132" s="117"/>
      <c r="L132" s="118"/>
      <c r="M132" s="119"/>
    </row>
    <row r="133" spans="1:13" s="19" customFormat="1" ht="54.6" hidden="1" customHeight="1" x14ac:dyDescent="0.25">
      <c r="A133" s="31"/>
      <c r="B133" s="30"/>
      <c r="C133" s="123" t="str">
        <f>CONCATENATE("Кредиторська заборгованність за виготовлену проектно-кошторисну документацію по об'єкту: ",C131)</f>
        <v>Кредиторська заборгованність за виготовлену проектно-кошторисну документацію по об'єкту: Реконструкція приміщення ЗОШ №8 під абсерваторію на майдані Згоди, 5 в м. Житомирі</v>
      </c>
      <c r="D133" s="124"/>
      <c r="E133" s="124"/>
      <c r="F133" s="125"/>
      <c r="G133" s="28" t="s">
        <v>36</v>
      </c>
      <c r="H133" s="126" t="s">
        <v>44</v>
      </c>
      <c r="I133" s="127"/>
      <c r="J133" s="128"/>
      <c r="K133" s="135"/>
      <c r="L133" s="118"/>
      <c r="M133" s="119"/>
    </row>
    <row r="134" spans="1:13" s="19" customFormat="1" ht="42" customHeight="1" x14ac:dyDescent="0.25">
      <c r="A134" s="31"/>
      <c r="B134" s="30"/>
      <c r="C134" s="123" t="str">
        <f>CONCATENATE("витрати на проведення робіт по об'єкту: ",C131)</f>
        <v>витрати на проведення робіт по об'єкту: Реконструкція приміщення ЗОШ №8 під абсерваторію на майдані Згоди, 5 в м. Житомирі</v>
      </c>
      <c r="D134" s="124"/>
      <c r="E134" s="124"/>
      <c r="F134" s="125"/>
      <c r="G134" s="28" t="s">
        <v>36</v>
      </c>
      <c r="H134" s="126" t="s">
        <v>40</v>
      </c>
      <c r="I134" s="127"/>
      <c r="J134" s="128"/>
      <c r="K134" s="135">
        <f>L46</f>
        <v>177</v>
      </c>
      <c r="L134" s="136"/>
      <c r="M134" s="137"/>
    </row>
    <row r="135" spans="1:13" s="19" customFormat="1" ht="12" customHeight="1" x14ac:dyDescent="0.25">
      <c r="A135" s="31">
        <v>2</v>
      </c>
      <c r="B135" s="30"/>
      <c r="C135" s="121" t="s">
        <v>39</v>
      </c>
      <c r="D135" s="122"/>
      <c r="E135" s="38"/>
      <c r="F135" s="38"/>
      <c r="G135" s="28"/>
      <c r="H135" s="37"/>
      <c r="I135" s="36"/>
      <c r="J135" s="35"/>
      <c r="K135" s="34"/>
      <c r="L135" s="33"/>
      <c r="M135" s="32"/>
    </row>
    <row r="136" spans="1:13" s="19" customFormat="1" ht="28.15" customHeight="1" x14ac:dyDescent="0.25">
      <c r="A136" s="31"/>
      <c r="B136" s="30"/>
      <c r="C136" s="123" t="s">
        <v>86</v>
      </c>
      <c r="D136" s="124"/>
      <c r="E136" s="124"/>
      <c r="F136" s="125"/>
      <c r="G136" s="22" t="s">
        <v>42</v>
      </c>
      <c r="H136" s="126" t="s">
        <v>48</v>
      </c>
      <c r="I136" s="127"/>
      <c r="J136" s="128"/>
      <c r="K136" s="117">
        <v>147</v>
      </c>
      <c r="L136" s="118"/>
      <c r="M136" s="119"/>
    </row>
    <row r="137" spans="1:13" s="19" customFormat="1" ht="14.25" customHeight="1" x14ac:dyDescent="0.25">
      <c r="A137" s="31">
        <v>3</v>
      </c>
      <c r="B137" s="30"/>
      <c r="C137" s="121" t="s">
        <v>37</v>
      </c>
      <c r="D137" s="122"/>
      <c r="E137" s="38"/>
      <c r="F137" s="38"/>
      <c r="G137" s="28"/>
      <c r="H137" s="37"/>
      <c r="I137" s="36"/>
      <c r="J137" s="35"/>
      <c r="K137" s="34"/>
      <c r="L137" s="33"/>
      <c r="M137" s="32"/>
    </row>
    <row r="138" spans="1:13" s="19" customFormat="1" ht="27" customHeight="1" x14ac:dyDescent="0.25">
      <c r="A138" s="31"/>
      <c r="B138" s="30"/>
      <c r="C138" s="123" t="str">
        <f>CONCATENATE("середні витрати на реконструкцію 1кв.м. площі приміщень ЗОШ №8 під обсерваторію")</f>
        <v>середні витрати на реконструкцію 1кв.м. площі приміщень ЗОШ №8 під обсерваторію</v>
      </c>
      <c r="D138" s="124"/>
      <c r="E138" s="124"/>
      <c r="F138" s="125"/>
      <c r="G138" s="28" t="s">
        <v>36</v>
      </c>
      <c r="H138" s="126" t="s">
        <v>35</v>
      </c>
      <c r="I138" s="127"/>
      <c r="J138" s="128"/>
      <c r="K138" s="132">
        <f>K134/K136</f>
        <v>1.2040816326530612</v>
      </c>
      <c r="L138" s="133"/>
      <c r="M138" s="134"/>
    </row>
    <row r="139" spans="1:13" s="19" customFormat="1" ht="13.5" customHeight="1" x14ac:dyDescent="0.25">
      <c r="A139" s="31">
        <v>4</v>
      </c>
      <c r="B139" s="30"/>
      <c r="C139" s="121" t="s">
        <v>34</v>
      </c>
      <c r="D139" s="122"/>
      <c r="E139" s="38"/>
      <c r="F139" s="38"/>
      <c r="G139" s="28"/>
      <c r="H139" s="37"/>
      <c r="I139" s="36"/>
      <c r="J139" s="35"/>
      <c r="K139" s="34"/>
      <c r="L139" s="33"/>
      <c r="M139" s="32"/>
    </row>
    <row r="140" spans="1:13" s="19" customFormat="1" ht="37.5" customHeight="1" x14ac:dyDescent="0.25">
      <c r="A140" s="31"/>
      <c r="B140" s="30"/>
      <c r="C140" s="123" t="str">
        <f>CONCATENATE("відсоток фактично освоєних коштів по об'єкту:",C131," ")</f>
        <v xml:space="preserve">відсоток фактично освоєних коштів по об'єкту:Реконструкція приміщення ЗОШ №8 під абсерваторію на майдані Згоди, 5 в м. Житомирі </v>
      </c>
      <c r="D140" s="124"/>
      <c r="E140" s="124"/>
      <c r="F140" s="125"/>
      <c r="G140" s="28" t="s">
        <v>33</v>
      </c>
      <c r="H140" s="126" t="s">
        <v>32</v>
      </c>
      <c r="I140" s="127"/>
      <c r="J140" s="128"/>
      <c r="K140" s="117">
        <v>100</v>
      </c>
      <c r="L140" s="118"/>
      <c r="M140" s="119"/>
    </row>
    <row r="141" spans="1:13" s="19" customFormat="1" ht="15.75" customHeight="1" x14ac:dyDescent="0.25">
      <c r="A141" s="31"/>
      <c r="B141" s="30"/>
      <c r="C141" s="138" t="str">
        <f>CONCATENATE("Завдання",A47)</f>
        <v>Завдання7</v>
      </c>
      <c r="D141" s="139"/>
      <c r="E141" s="40"/>
      <c r="F141" s="40"/>
      <c r="G141" s="28"/>
      <c r="H141" s="37"/>
      <c r="I141" s="36"/>
      <c r="J141" s="35"/>
      <c r="K141" s="34"/>
      <c r="L141" s="33"/>
      <c r="M141" s="32"/>
    </row>
    <row r="142" spans="1:13" s="19" customFormat="1" ht="39.75" customHeight="1" x14ac:dyDescent="0.25">
      <c r="A142" s="31"/>
      <c r="B142" s="39">
        <f>B42</f>
        <v>4716310</v>
      </c>
      <c r="C142" s="123" t="str">
        <f>D47</f>
        <v>Реконструкція приміщень під Хоспіс  по пров.Енергетичний,3 в м.Житомирі ( в т.ч виготовлення ПКД)</v>
      </c>
      <c r="D142" s="124"/>
      <c r="E142" s="124"/>
      <c r="F142" s="125"/>
      <c r="G142" s="28"/>
      <c r="H142" s="126"/>
      <c r="I142" s="127"/>
      <c r="J142" s="128"/>
      <c r="K142" s="117"/>
      <c r="L142" s="118"/>
      <c r="M142" s="119"/>
    </row>
    <row r="143" spans="1:13" s="19" customFormat="1" ht="14.25" customHeight="1" x14ac:dyDescent="0.25">
      <c r="A143" s="31">
        <v>1</v>
      </c>
      <c r="B143" s="30"/>
      <c r="C143" s="121" t="s">
        <v>41</v>
      </c>
      <c r="D143" s="122"/>
      <c r="E143" s="38"/>
      <c r="F143" s="38"/>
      <c r="G143" s="28"/>
      <c r="H143" s="126"/>
      <c r="I143" s="127"/>
      <c r="J143" s="128"/>
      <c r="K143" s="117"/>
      <c r="L143" s="118"/>
      <c r="M143" s="119"/>
    </row>
    <row r="144" spans="1:13" s="19" customFormat="1" ht="42.75" customHeight="1" x14ac:dyDescent="0.25">
      <c r="A144" s="31"/>
      <c r="B144" s="30"/>
      <c r="C144" s="123" t="str">
        <f>CONCATENATE("витрати на проведення робіт по об'єкту: ",C142)</f>
        <v>витрати на проведення робіт по об'єкту: Реконструкція приміщень під Хоспіс  по пров.Енергетичний,3 в м.Житомирі ( в т.ч виготовлення ПКД)</v>
      </c>
      <c r="D144" s="124"/>
      <c r="E144" s="124"/>
      <c r="F144" s="125"/>
      <c r="G144" s="28" t="s">
        <v>36</v>
      </c>
      <c r="H144" s="126" t="s">
        <v>40</v>
      </c>
      <c r="I144" s="127"/>
      <c r="J144" s="128"/>
      <c r="K144" s="135">
        <f>L47</f>
        <v>200</v>
      </c>
      <c r="L144" s="136"/>
      <c r="M144" s="137"/>
    </row>
    <row r="145" spans="1:13" s="19" customFormat="1" ht="15.75" customHeight="1" x14ac:dyDescent="0.25">
      <c r="A145" s="31">
        <v>2</v>
      </c>
      <c r="B145" s="30"/>
      <c r="C145" s="121" t="s">
        <v>39</v>
      </c>
      <c r="D145" s="122"/>
      <c r="E145" s="38"/>
      <c r="F145" s="38"/>
      <c r="G145" s="28"/>
      <c r="H145" s="37"/>
      <c r="I145" s="36"/>
      <c r="J145" s="35"/>
      <c r="K145" s="34"/>
      <c r="L145" s="33"/>
      <c r="M145" s="32"/>
    </row>
    <row r="146" spans="1:13" s="19" customFormat="1" ht="50.25" customHeight="1" x14ac:dyDescent="0.25">
      <c r="A146" s="31"/>
      <c r="B146" s="30"/>
      <c r="C146" s="123" t="str">
        <f>CONCATENATE("кількість ліжко-місць, по об'єкту: ",C142,", на які заплановано реконструкцію")</f>
        <v>кількість ліжко-місць, по об'єкту: Реконструкція приміщень під Хоспіс  по пров.Енергетичний,3 в м.Житомирі ( в т.ч виготовлення ПКД), на які заплановано реконструкцію</v>
      </c>
      <c r="D146" s="124"/>
      <c r="E146" s="124"/>
      <c r="F146" s="125"/>
      <c r="G146" s="22" t="s">
        <v>38</v>
      </c>
      <c r="H146" s="126" t="s">
        <v>32</v>
      </c>
      <c r="I146" s="127"/>
      <c r="J146" s="128"/>
      <c r="K146" s="117">
        <v>20</v>
      </c>
      <c r="L146" s="118"/>
      <c r="M146" s="119"/>
    </row>
    <row r="147" spans="1:13" s="19" customFormat="1" ht="15.75" customHeight="1" x14ac:dyDescent="0.25">
      <c r="A147" s="31">
        <v>3</v>
      </c>
      <c r="B147" s="30"/>
      <c r="C147" s="121" t="s">
        <v>37</v>
      </c>
      <c r="D147" s="122"/>
      <c r="E147" s="38"/>
      <c r="F147" s="38"/>
      <c r="G147" s="28"/>
      <c r="H147" s="37"/>
      <c r="I147" s="36"/>
      <c r="J147" s="35"/>
      <c r="K147" s="34"/>
      <c r="L147" s="33"/>
      <c r="M147" s="32"/>
    </row>
    <row r="148" spans="1:13" s="19" customFormat="1" ht="38.25" customHeight="1" x14ac:dyDescent="0.25">
      <c r="A148" s="31"/>
      <c r="B148" s="30"/>
      <c r="C148" s="123" t="s">
        <v>85</v>
      </c>
      <c r="D148" s="124"/>
      <c r="E148" s="124"/>
      <c r="F148" s="125"/>
      <c r="G148" s="28" t="s">
        <v>36</v>
      </c>
      <c r="H148" s="126" t="s">
        <v>35</v>
      </c>
      <c r="I148" s="127"/>
      <c r="J148" s="128"/>
      <c r="K148" s="117">
        <f>K144/K146</f>
        <v>10</v>
      </c>
      <c r="L148" s="118"/>
      <c r="M148" s="119"/>
    </row>
    <row r="149" spans="1:13" s="19" customFormat="1" ht="16.5" customHeight="1" x14ac:dyDescent="0.25">
      <c r="A149" s="31">
        <v>4</v>
      </c>
      <c r="B149" s="30"/>
      <c r="C149" s="121" t="s">
        <v>34</v>
      </c>
      <c r="D149" s="122"/>
      <c r="E149" s="38"/>
      <c r="F149" s="38"/>
      <c r="G149" s="28"/>
      <c r="H149" s="37"/>
      <c r="I149" s="36"/>
      <c r="J149" s="35"/>
      <c r="K149" s="34"/>
      <c r="L149" s="33"/>
      <c r="M149" s="32"/>
    </row>
    <row r="150" spans="1:13" s="19" customFormat="1" ht="39.75" customHeight="1" x14ac:dyDescent="0.25">
      <c r="A150" s="31"/>
      <c r="B150" s="30"/>
      <c r="C150" s="123" t="s">
        <v>84</v>
      </c>
      <c r="D150" s="124"/>
      <c r="E150" s="124"/>
      <c r="F150" s="125"/>
      <c r="G150" s="28" t="s">
        <v>33</v>
      </c>
      <c r="H150" s="126" t="s">
        <v>32</v>
      </c>
      <c r="I150" s="127"/>
      <c r="J150" s="128"/>
      <c r="K150" s="117">
        <v>100</v>
      </c>
      <c r="L150" s="118"/>
      <c r="M150" s="119"/>
    </row>
    <row r="151" spans="1:13" s="19" customFormat="1" ht="14.45" customHeight="1" x14ac:dyDescent="0.25">
      <c r="A151" s="31"/>
      <c r="B151" s="30"/>
      <c r="C151" s="138" t="str">
        <f>CONCATENATE("Завдання",A48)</f>
        <v>Завдання8</v>
      </c>
      <c r="D151" s="139"/>
      <c r="E151" s="40"/>
      <c r="F151" s="40"/>
      <c r="G151" s="28"/>
      <c r="H151" s="37"/>
      <c r="I151" s="36"/>
      <c r="J151" s="35"/>
      <c r="K151" s="34"/>
      <c r="L151" s="33"/>
      <c r="M151" s="32"/>
    </row>
    <row r="152" spans="1:13" s="19" customFormat="1" ht="27.75" customHeight="1" x14ac:dyDescent="0.25">
      <c r="A152" s="31"/>
      <c r="B152" s="39">
        <f>B42</f>
        <v>4716310</v>
      </c>
      <c r="C152" s="123" t="str">
        <f>D48</f>
        <v>Реконструкція ДНЗ №58 за адресою: м. Житомир, вул. Крошенська, 12-б</v>
      </c>
      <c r="D152" s="124"/>
      <c r="E152" s="124"/>
      <c r="F152" s="125"/>
      <c r="G152" s="28"/>
      <c r="H152" s="126"/>
      <c r="I152" s="127"/>
      <c r="J152" s="128"/>
      <c r="K152" s="117"/>
      <c r="L152" s="118"/>
      <c r="M152" s="119"/>
    </row>
    <row r="153" spans="1:13" s="19" customFormat="1" ht="15.75" customHeight="1" x14ac:dyDescent="0.25">
      <c r="A153" s="31">
        <v>1</v>
      </c>
      <c r="B153" s="30"/>
      <c r="C153" s="121" t="s">
        <v>41</v>
      </c>
      <c r="D153" s="122"/>
      <c r="E153" s="38"/>
      <c r="F153" s="38"/>
      <c r="G153" s="28"/>
      <c r="H153" s="126"/>
      <c r="I153" s="127"/>
      <c r="J153" s="128"/>
      <c r="K153" s="117"/>
      <c r="L153" s="118"/>
      <c r="M153" s="119"/>
    </row>
    <row r="154" spans="1:13" s="19" customFormat="1" ht="36.75" customHeight="1" x14ac:dyDescent="0.25">
      <c r="A154" s="31"/>
      <c r="B154" s="30"/>
      <c r="C154" s="123" t="str">
        <f>CONCATENATE("витрати на проведення робіт по об'єкту: ",C152)</f>
        <v>витрати на проведення робіт по об'єкту: Реконструкція ДНЗ №58 за адресою: м. Житомир, вул. Крошенська, 12-б</v>
      </c>
      <c r="D154" s="124"/>
      <c r="E154" s="124"/>
      <c r="F154" s="125"/>
      <c r="G154" s="28" t="s">
        <v>36</v>
      </c>
      <c r="H154" s="126" t="s">
        <v>40</v>
      </c>
      <c r="I154" s="127"/>
      <c r="J154" s="128"/>
      <c r="K154" s="135">
        <f>L48</f>
        <v>6500</v>
      </c>
      <c r="L154" s="118"/>
      <c r="M154" s="119"/>
    </row>
    <row r="155" spans="1:13" s="19" customFormat="1" ht="15.75" customHeight="1" x14ac:dyDescent="0.25">
      <c r="A155" s="31">
        <v>2</v>
      </c>
      <c r="B155" s="30"/>
      <c r="C155" s="121" t="s">
        <v>39</v>
      </c>
      <c r="D155" s="122"/>
      <c r="E155" s="38"/>
      <c r="F155" s="38"/>
      <c r="G155" s="28"/>
      <c r="H155" s="37"/>
      <c r="I155" s="36"/>
      <c r="J155" s="35"/>
      <c r="K155" s="34"/>
      <c r="L155" s="33"/>
      <c r="M155" s="32"/>
    </row>
    <row r="156" spans="1:13" s="19" customFormat="1" ht="41.45" customHeight="1" x14ac:dyDescent="0.25">
      <c r="A156" s="31"/>
      <c r="B156" s="30"/>
      <c r="C156" s="123" t="str">
        <f>CONCATENATE("Ккількість дитячих місць, по об'єкту: ",C152,", на які заплановано реконструкцію")</f>
        <v>Ккількість дитячих місць, по об'єкту: Реконструкція ДНЗ №58 за адресою: м. Житомир, вул. Крошенська, 12-б, на які заплановано реконструкцію</v>
      </c>
      <c r="D156" s="124"/>
      <c r="E156" s="124"/>
      <c r="F156" s="125"/>
      <c r="G156" s="22" t="s">
        <v>38</v>
      </c>
      <c r="H156" s="126" t="s">
        <v>48</v>
      </c>
      <c r="I156" s="127"/>
      <c r="J156" s="128"/>
      <c r="K156" s="117">
        <v>180</v>
      </c>
      <c r="L156" s="118"/>
      <c r="M156" s="119"/>
    </row>
    <row r="157" spans="1:13" s="19" customFormat="1" ht="15.75" customHeight="1" x14ac:dyDescent="0.25">
      <c r="A157" s="31">
        <v>3</v>
      </c>
      <c r="B157" s="30"/>
      <c r="C157" s="121" t="s">
        <v>37</v>
      </c>
      <c r="D157" s="122"/>
      <c r="E157" s="38"/>
      <c r="F157" s="38"/>
      <c r="G157" s="28"/>
      <c r="H157" s="37"/>
      <c r="I157" s="36"/>
      <c r="J157" s="35"/>
      <c r="K157" s="34"/>
      <c r="L157" s="33"/>
      <c r="M157" s="32"/>
    </row>
    <row r="158" spans="1:13" s="19" customFormat="1" ht="37.5" customHeight="1" x14ac:dyDescent="0.25">
      <c r="A158" s="31"/>
      <c r="B158" s="30"/>
      <c r="C158" s="123" t="str">
        <f>CONCATENATE("середні витрати на реконструкцію одного дитячого місця по об'єкту: ",C152)</f>
        <v>середні витрати на реконструкцію одного дитячого місця по об'єкту: Реконструкція ДНЗ №58 за адресою: м. Житомир, вул. Крошенська, 12-б</v>
      </c>
      <c r="D158" s="124"/>
      <c r="E158" s="124"/>
      <c r="F158" s="125"/>
      <c r="G158" s="28" t="s">
        <v>36</v>
      </c>
      <c r="H158" s="126" t="s">
        <v>35</v>
      </c>
      <c r="I158" s="127"/>
      <c r="J158" s="128"/>
      <c r="K158" s="132">
        <f>K154/K156</f>
        <v>36.111111111111114</v>
      </c>
      <c r="L158" s="133"/>
      <c r="M158" s="134"/>
    </row>
    <row r="159" spans="1:13" s="19" customFormat="1" ht="13.9" customHeight="1" x14ac:dyDescent="0.25">
      <c r="A159" s="31">
        <v>4</v>
      </c>
      <c r="B159" s="30"/>
      <c r="C159" s="121" t="s">
        <v>34</v>
      </c>
      <c r="D159" s="122"/>
      <c r="E159" s="38"/>
      <c r="F159" s="38"/>
      <c r="G159" s="28"/>
      <c r="H159" s="37"/>
      <c r="I159" s="36"/>
      <c r="J159" s="35"/>
      <c r="K159" s="34"/>
      <c r="L159" s="33"/>
      <c r="M159" s="32"/>
    </row>
    <row r="160" spans="1:13" s="19" customFormat="1" ht="39.6" customHeight="1" x14ac:dyDescent="0.25">
      <c r="A160" s="31"/>
      <c r="B160" s="30"/>
      <c r="C160" s="123" t="str">
        <f>CONCATENATE("відсоток фактично освоєних коштів по об'єкту: ",C152,"")</f>
        <v>відсоток фактично освоєних коштів по об'єкту: Реконструкція ДНЗ №58 за адресою: м. Житомир, вул. Крошенська, 12-б</v>
      </c>
      <c r="D160" s="124"/>
      <c r="E160" s="124"/>
      <c r="F160" s="125"/>
      <c r="G160" s="28" t="s">
        <v>33</v>
      </c>
      <c r="H160" s="126" t="s">
        <v>32</v>
      </c>
      <c r="I160" s="127"/>
      <c r="J160" s="128"/>
      <c r="K160" s="117">
        <v>100</v>
      </c>
      <c r="L160" s="118"/>
      <c r="M160" s="119"/>
    </row>
    <row r="161" spans="1:13" s="19" customFormat="1" ht="12.75" customHeight="1" x14ac:dyDescent="0.25">
      <c r="A161" s="31"/>
      <c r="B161" s="30"/>
      <c r="C161" s="138" t="str">
        <f>CONCATENATE("Завдання",A49)</f>
        <v>Завдання9</v>
      </c>
      <c r="D161" s="139"/>
      <c r="E161" s="40"/>
      <c r="F161" s="40"/>
      <c r="G161" s="28"/>
      <c r="H161" s="37"/>
      <c r="I161" s="36"/>
      <c r="J161" s="35"/>
      <c r="K161" s="34"/>
      <c r="L161" s="33"/>
      <c r="M161" s="32"/>
    </row>
    <row r="162" spans="1:13" s="19" customFormat="1" ht="38.25" customHeight="1" x14ac:dyDescent="0.25">
      <c r="A162" s="31"/>
      <c r="B162" s="39">
        <f>B42</f>
        <v>4716310</v>
      </c>
      <c r="C162" s="123" t="str">
        <f>D49</f>
        <v>Будівництво пам'ятника "Героям Небесної сотні" на фасаді будівлі Житомирської облдержадміністрації на майдані ім.С.П.Корольова</v>
      </c>
      <c r="D162" s="124"/>
      <c r="E162" s="124"/>
      <c r="F162" s="125"/>
      <c r="G162" s="28"/>
      <c r="H162" s="126"/>
      <c r="I162" s="127"/>
      <c r="J162" s="128"/>
      <c r="K162" s="117"/>
      <c r="L162" s="118"/>
      <c r="M162" s="119"/>
    </row>
    <row r="163" spans="1:13" s="19" customFormat="1" ht="13.5" customHeight="1" x14ac:dyDescent="0.25">
      <c r="A163" s="31">
        <v>1</v>
      </c>
      <c r="B163" s="30"/>
      <c r="C163" s="121" t="s">
        <v>41</v>
      </c>
      <c r="D163" s="122"/>
      <c r="E163" s="38"/>
      <c r="F163" s="38"/>
      <c r="G163" s="28"/>
      <c r="H163" s="126"/>
      <c r="I163" s="127"/>
      <c r="J163" s="128"/>
      <c r="K163" s="117"/>
      <c r="L163" s="118"/>
      <c r="M163" s="119"/>
    </row>
    <row r="164" spans="1:13" s="19" customFormat="1" ht="49.5" customHeight="1" x14ac:dyDescent="0.25">
      <c r="A164" s="31"/>
      <c r="B164" s="30"/>
      <c r="C164" s="123" t="str">
        <f>CONCATENATE("витрати на проведення робіт по об'єкту: ",C162)</f>
        <v>витрати на проведення робіт по об'єкту: Будівництво пам'ятника "Героям Небесної сотні" на фасаді будівлі Житомирської облдержадміністрації на майдані ім.С.П.Корольова</v>
      </c>
      <c r="D164" s="124"/>
      <c r="E164" s="124"/>
      <c r="F164" s="125"/>
      <c r="G164" s="28" t="s">
        <v>36</v>
      </c>
      <c r="H164" s="126" t="s">
        <v>40</v>
      </c>
      <c r="I164" s="127"/>
      <c r="J164" s="128"/>
      <c r="K164" s="135">
        <f>L49</f>
        <v>350</v>
      </c>
      <c r="L164" s="118"/>
      <c r="M164" s="119"/>
    </row>
    <row r="165" spans="1:13" s="19" customFormat="1" ht="15.75" customHeight="1" x14ac:dyDescent="0.25">
      <c r="A165" s="31">
        <v>2</v>
      </c>
      <c r="B165" s="30"/>
      <c r="C165" s="121" t="s">
        <v>39</v>
      </c>
      <c r="D165" s="122"/>
      <c r="E165" s="38"/>
      <c r="F165" s="38"/>
      <c r="G165" s="28"/>
      <c r="H165" s="37"/>
      <c r="I165" s="36"/>
      <c r="J165" s="35"/>
      <c r="K165" s="34"/>
      <c r="L165" s="33"/>
      <c r="M165" s="32"/>
    </row>
    <row r="166" spans="1:13" s="19" customFormat="1" ht="18.75" customHeight="1" x14ac:dyDescent="0.25">
      <c r="A166" s="31"/>
      <c r="B166" s="30"/>
      <c r="C166" s="123" t="str">
        <f>CONCATENATE("кількість пам'ятників що планується побудувати")</f>
        <v>кількість пам'ятників що планується побудувати</v>
      </c>
      <c r="D166" s="124"/>
      <c r="E166" s="124"/>
      <c r="F166" s="125"/>
      <c r="G166" s="22" t="s">
        <v>38</v>
      </c>
      <c r="H166" s="126" t="s">
        <v>35</v>
      </c>
      <c r="I166" s="127"/>
      <c r="J166" s="128"/>
      <c r="K166" s="117">
        <v>1</v>
      </c>
      <c r="L166" s="118"/>
      <c r="M166" s="119"/>
    </row>
    <row r="167" spans="1:13" s="19" customFormat="1" ht="11.25" customHeight="1" x14ac:dyDescent="0.25">
      <c r="A167" s="31">
        <v>3</v>
      </c>
      <c r="B167" s="30"/>
      <c r="C167" s="121" t="s">
        <v>37</v>
      </c>
      <c r="D167" s="122"/>
      <c r="E167" s="38"/>
      <c r="F167" s="38"/>
      <c r="G167" s="28"/>
      <c r="H167" s="37"/>
      <c r="I167" s="36"/>
      <c r="J167" s="35"/>
      <c r="K167" s="34"/>
      <c r="L167" s="33"/>
      <c r="M167" s="32"/>
    </row>
    <row r="168" spans="1:13" s="19" customFormat="1" ht="24.75" customHeight="1" x14ac:dyDescent="0.25">
      <c r="A168" s="31"/>
      <c r="B168" s="30"/>
      <c r="C168" s="123" t="s">
        <v>83</v>
      </c>
      <c r="D168" s="124"/>
      <c r="E168" s="124"/>
      <c r="F168" s="125"/>
      <c r="G168" s="28" t="s">
        <v>36</v>
      </c>
      <c r="H168" s="126" t="s">
        <v>35</v>
      </c>
      <c r="I168" s="127"/>
      <c r="J168" s="128"/>
      <c r="K168" s="117">
        <f>K164</f>
        <v>350</v>
      </c>
      <c r="L168" s="118"/>
      <c r="M168" s="119"/>
    </row>
    <row r="169" spans="1:13" s="19" customFormat="1" ht="12.75" customHeight="1" x14ac:dyDescent="0.25">
      <c r="A169" s="31">
        <v>4</v>
      </c>
      <c r="B169" s="30"/>
      <c r="C169" s="121" t="s">
        <v>34</v>
      </c>
      <c r="D169" s="122"/>
      <c r="E169" s="38"/>
      <c r="F169" s="38"/>
      <c r="G169" s="28"/>
      <c r="H169" s="37"/>
      <c r="I169" s="36"/>
      <c r="J169" s="35"/>
      <c r="K169" s="34"/>
      <c r="L169" s="33"/>
      <c r="M169" s="32"/>
    </row>
    <row r="170" spans="1:13" s="19" customFormat="1" ht="52.5" customHeight="1" x14ac:dyDescent="0.25">
      <c r="A170" s="31"/>
      <c r="B170" s="30"/>
      <c r="C170" s="123" t="str">
        <f>CONCATENATE("відсоток фактично освоєних коштів по об'єкту: ",C162,"")</f>
        <v>відсоток фактично освоєних коштів по об'єкту: Будівництво пам'ятника "Героям Небесної сотні" на фасаді будівлі Житомирської облдержадміністрації на майдані ім.С.П.Корольова</v>
      </c>
      <c r="D170" s="124"/>
      <c r="E170" s="124"/>
      <c r="F170" s="125"/>
      <c r="G170" s="28" t="s">
        <v>33</v>
      </c>
      <c r="H170" s="126" t="s">
        <v>32</v>
      </c>
      <c r="I170" s="127"/>
      <c r="J170" s="128"/>
      <c r="K170" s="117">
        <v>100</v>
      </c>
      <c r="L170" s="118"/>
      <c r="M170" s="119"/>
    </row>
    <row r="171" spans="1:13" s="19" customFormat="1" ht="12.75" customHeight="1" x14ac:dyDescent="0.25">
      <c r="A171" s="31"/>
      <c r="B171" s="30"/>
      <c r="C171" s="138" t="str">
        <f>CONCATENATE("Завдання",A50)</f>
        <v>Завдання10</v>
      </c>
      <c r="D171" s="139"/>
      <c r="E171" s="40"/>
      <c r="F171" s="40"/>
      <c r="G171" s="28"/>
      <c r="H171" s="37"/>
      <c r="I171" s="36"/>
      <c r="J171" s="35"/>
      <c r="K171" s="34"/>
      <c r="L171" s="33"/>
      <c r="M171" s="32"/>
    </row>
    <row r="172" spans="1:13" s="19" customFormat="1" ht="52.5" customHeight="1" x14ac:dyDescent="0.25">
      <c r="A172" s="31"/>
      <c r="B172" s="39">
        <f>B42</f>
        <v>4716310</v>
      </c>
      <c r="C172" s="123" t="str">
        <f>D50</f>
        <v>Реконструкція спортивного майданчика по вул.Грушевського,71/105  ((в т.ч.ПКД) в рамках реалізації проекту бюджету участі "Острівки здоров'я для всіх")</v>
      </c>
      <c r="D172" s="124"/>
      <c r="E172" s="124"/>
      <c r="F172" s="125"/>
      <c r="G172" s="28"/>
      <c r="H172" s="126"/>
      <c r="I172" s="127"/>
      <c r="J172" s="128"/>
      <c r="K172" s="117"/>
      <c r="L172" s="118"/>
      <c r="M172" s="119"/>
    </row>
    <row r="173" spans="1:13" s="19" customFormat="1" ht="15" customHeight="1" x14ac:dyDescent="0.25">
      <c r="A173" s="31">
        <v>1</v>
      </c>
      <c r="B173" s="30"/>
      <c r="C173" s="121" t="s">
        <v>41</v>
      </c>
      <c r="D173" s="122"/>
      <c r="E173" s="38"/>
      <c r="F173" s="38"/>
      <c r="G173" s="28"/>
      <c r="H173" s="126"/>
      <c r="I173" s="127"/>
      <c r="J173" s="128"/>
      <c r="K173" s="117"/>
      <c r="L173" s="118"/>
      <c r="M173" s="119"/>
    </row>
    <row r="174" spans="1:13" s="19" customFormat="1" ht="25.5" customHeight="1" x14ac:dyDescent="0.25">
      <c r="A174" s="31"/>
      <c r="B174" s="30"/>
      <c r="C174" s="123" t="s">
        <v>82</v>
      </c>
      <c r="D174" s="124"/>
      <c r="E174" s="124"/>
      <c r="F174" s="125"/>
      <c r="G174" s="28" t="s">
        <v>36</v>
      </c>
      <c r="H174" s="126" t="s">
        <v>40</v>
      </c>
      <c r="I174" s="127"/>
      <c r="J174" s="128"/>
      <c r="K174" s="135">
        <f>L50</f>
        <v>241.6</v>
      </c>
      <c r="L174" s="118"/>
      <c r="M174" s="119"/>
    </row>
    <row r="175" spans="1:13" s="19" customFormat="1" ht="15.75" customHeight="1" x14ac:dyDescent="0.25">
      <c r="A175" s="31">
        <v>2</v>
      </c>
      <c r="B175" s="30"/>
      <c r="C175" s="121" t="s">
        <v>39</v>
      </c>
      <c r="D175" s="122"/>
      <c r="E175" s="38"/>
      <c r="F175" s="38"/>
      <c r="G175" s="28"/>
      <c r="H175" s="37"/>
      <c r="I175" s="36"/>
      <c r="J175" s="35"/>
      <c r="K175" s="34"/>
      <c r="L175" s="33"/>
      <c r="M175" s="32"/>
    </row>
    <row r="176" spans="1:13" s="19" customFormat="1" ht="42.75" customHeight="1" x14ac:dyDescent="0.25">
      <c r="A176" s="31"/>
      <c r="B176" s="30"/>
      <c r="C176" s="123" t="s">
        <v>81</v>
      </c>
      <c r="D176" s="124"/>
      <c r="E176" s="124"/>
      <c r="F176" s="125"/>
      <c r="G176" s="22" t="s">
        <v>42</v>
      </c>
      <c r="H176" s="126" t="s">
        <v>35</v>
      </c>
      <c r="I176" s="127"/>
      <c r="J176" s="128"/>
      <c r="K176" s="117">
        <v>48</v>
      </c>
      <c r="L176" s="118"/>
      <c r="M176" s="119"/>
    </row>
    <row r="177" spans="1:13" s="19" customFormat="1" ht="15.75" customHeight="1" x14ac:dyDescent="0.25">
      <c r="A177" s="31">
        <v>3</v>
      </c>
      <c r="B177" s="30"/>
      <c r="C177" s="121" t="s">
        <v>37</v>
      </c>
      <c r="D177" s="122"/>
      <c r="E177" s="38"/>
      <c r="F177" s="38"/>
      <c r="G177" s="28"/>
      <c r="H177" s="37"/>
      <c r="I177" s="36"/>
      <c r="J177" s="35"/>
      <c r="K177" s="34"/>
      <c r="L177" s="33"/>
      <c r="M177" s="32"/>
    </row>
    <row r="178" spans="1:13" s="19" customFormat="1" ht="38.25" customHeight="1" x14ac:dyDescent="0.25">
      <c r="A178" s="31"/>
      <c r="B178" s="30"/>
      <c r="C178" s="123" t="s">
        <v>80</v>
      </c>
      <c r="D178" s="124"/>
      <c r="E178" s="124"/>
      <c r="F178" s="125"/>
      <c r="G178" s="28" t="s">
        <v>36</v>
      </c>
      <c r="H178" s="126" t="s">
        <v>35</v>
      </c>
      <c r="I178" s="127"/>
      <c r="J178" s="128"/>
      <c r="K178" s="132">
        <f>K174/K176</f>
        <v>5.0333333333333332</v>
      </c>
      <c r="L178" s="133"/>
      <c r="M178" s="134"/>
    </row>
    <row r="179" spans="1:13" s="19" customFormat="1" ht="15" customHeight="1" x14ac:dyDescent="0.25">
      <c r="A179" s="31">
        <v>4</v>
      </c>
      <c r="B179" s="30"/>
      <c r="C179" s="121" t="s">
        <v>34</v>
      </c>
      <c r="D179" s="122"/>
      <c r="E179" s="38"/>
      <c r="F179" s="38"/>
      <c r="G179" s="28"/>
      <c r="H179" s="37"/>
      <c r="I179" s="36"/>
      <c r="J179" s="35"/>
      <c r="K179" s="34"/>
      <c r="L179" s="33"/>
      <c r="M179" s="32"/>
    </row>
    <row r="180" spans="1:13" s="19" customFormat="1" ht="37.5" customHeight="1" x14ac:dyDescent="0.25">
      <c r="A180" s="31"/>
      <c r="B180" s="30"/>
      <c r="C180" s="123" t="s">
        <v>79</v>
      </c>
      <c r="D180" s="124"/>
      <c r="E180" s="124"/>
      <c r="F180" s="125"/>
      <c r="G180" s="28" t="s">
        <v>33</v>
      </c>
      <c r="H180" s="126" t="s">
        <v>32</v>
      </c>
      <c r="I180" s="127"/>
      <c r="J180" s="128"/>
      <c r="K180" s="117">
        <v>100</v>
      </c>
      <c r="L180" s="118"/>
      <c r="M180" s="119"/>
    </row>
    <row r="181" spans="1:13" s="19" customFormat="1" ht="18.600000000000001" customHeight="1" x14ac:dyDescent="0.25">
      <c r="A181" s="31"/>
      <c r="B181" s="30"/>
      <c r="C181" s="138" t="str">
        <f>CONCATENATE("Завдання",A51)</f>
        <v>Завдання11</v>
      </c>
      <c r="D181" s="139"/>
      <c r="E181" s="40"/>
      <c r="F181" s="40"/>
      <c r="G181" s="28"/>
      <c r="H181" s="37"/>
      <c r="I181" s="36"/>
      <c r="J181" s="35"/>
      <c r="K181" s="34"/>
      <c r="L181" s="33"/>
      <c r="M181" s="32"/>
    </row>
    <row r="182" spans="1:13" s="19" customFormat="1" ht="36.75" customHeight="1" x14ac:dyDescent="0.25">
      <c r="A182" s="31"/>
      <c r="B182" s="39">
        <f>B52</f>
        <v>4716310</v>
      </c>
      <c r="C182" s="123" t="str">
        <f>D51</f>
        <v>Реконструкція  приміщення по вул. Героїв Десантників,23 в м.Житомирі під амбулаторію сімейного лікаря</v>
      </c>
      <c r="D182" s="124"/>
      <c r="E182" s="124"/>
      <c r="F182" s="125"/>
      <c r="G182" s="28"/>
      <c r="H182" s="126"/>
      <c r="I182" s="127"/>
      <c r="J182" s="128"/>
      <c r="K182" s="117"/>
      <c r="L182" s="118"/>
      <c r="M182" s="119"/>
    </row>
    <row r="183" spans="1:13" s="19" customFormat="1" ht="14.45" customHeight="1" x14ac:dyDescent="0.25">
      <c r="A183" s="31">
        <v>1</v>
      </c>
      <c r="B183" s="30"/>
      <c r="C183" s="121" t="s">
        <v>41</v>
      </c>
      <c r="D183" s="122"/>
      <c r="E183" s="38"/>
      <c r="F183" s="38"/>
      <c r="G183" s="28"/>
      <c r="H183" s="126"/>
      <c r="I183" s="127"/>
      <c r="J183" s="128"/>
      <c r="K183" s="117"/>
      <c r="L183" s="118"/>
      <c r="M183" s="119"/>
    </row>
    <row r="184" spans="1:13" s="19" customFormat="1" ht="40.5" customHeight="1" x14ac:dyDescent="0.25">
      <c r="A184" s="31"/>
      <c r="B184" s="30"/>
      <c r="C184" s="123" t="str">
        <f>CONCATENATE("витрати на проведення робіт по об'єкту: ",C182)</f>
        <v>витрати на проведення робіт по об'єкту: Реконструкція  приміщення по вул. Героїв Десантників,23 в м.Житомирі під амбулаторію сімейного лікаря</v>
      </c>
      <c r="D184" s="124"/>
      <c r="E184" s="124"/>
      <c r="F184" s="125"/>
      <c r="G184" s="28" t="s">
        <v>36</v>
      </c>
      <c r="H184" s="126" t="s">
        <v>40</v>
      </c>
      <c r="I184" s="127"/>
      <c r="J184" s="128"/>
      <c r="K184" s="135">
        <f>L51</f>
        <v>216.3</v>
      </c>
      <c r="L184" s="118"/>
      <c r="M184" s="119"/>
    </row>
    <row r="185" spans="1:13" s="19" customFormat="1" ht="12.75" customHeight="1" x14ac:dyDescent="0.25">
      <c r="A185" s="31">
        <v>2</v>
      </c>
      <c r="B185" s="30"/>
      <c r="C185" s="121" t="s">
        <v>39</v>
      </c>
      <c r="D185" s="122"/>
      <c r="E185" s="38"/>
      <c r="F185" s="38"/>
      <c r="G185" s="28"/>
      <c r="H185" s="37"/>
      <c r="I185" s="36"/>
      <c r="J185" s="35"/>
      <c r="K185" s="34"/>
      <c r="L185" s="33"/>
      <c r="M185" s="32"/>
    </row>
    <row r="186" spans="1:13" s="19" customFormat="1" ht="27" customHeight="1" x14ac:dyDescent="0.25">
      <c r="A186" s="31"/>
      <c r="B186" s="30"/>
      <c r="C186" s="151" t="s">
        <v>74</v>
      </c>
      <c r="D186" s="152"/>
      <c r="E186" s="152"/>
      <c r="F186" s="153"/>
      <c r="G186" s="22" t="s">
        <v>42</v>
      </c>
      <c r="H186" s="126" t="s">
        <v>48</v>
      </c>
      <c r="I186" s="127"/>
      <c r="J186" s="128"/>
      <c r="K186" s="129">
        <v>181.61</v>
      </c>
      <c r="L186" s="130"/>
      <c r="M186" s="131"/>
    </row>
    <row r="187" spans="1:13" s="19" customFormat="1" ht="15" customHeight="1" x14ac:dyDescent="0.25">
      <c r="A187" s="31">
        <v>3</v>
      </c>
      <c r="B187" s="30"/>
      <c r="C187" s="121" t="s">
        <v>37</v>
      </c>
      <c r="D187" s="122"/>
      <c r="E187" s="38"/>
      <c r="F187" s="38"/>
      <c r="G187" s="28"/>
      <c r="H187" s="37"/>
      <c r="I187" s="36"/>
      <c r="J187" s="35"/>
      <c r="K187" s="34"/>
      <c r="L187" s="33"/>
      <c r="M187" s="32"/>
    </row>
    <row r="188" spans="1:13" s="19" customFormat="1" ht="51.75" customHeight="1" x14ac:dyDescent="0.25">
      <c r="A188" s="31"/>
      <c r="B188" s="30"/>
      <c r="C188" s="123" t="str">
        <f>CONCATENATE("середні витрати на реконструкцію 1 кв.м. по об'єкту: ",C182)</f>
        <v>середні витрати на реконструкцію 1 кв.м. по об'єкту: Реконструкція  приміщення по вул. Героїв Десантників,23 в м.Житомирі під амбулаторію сімейного лікаря</v>
      </c>
      <c r="D188" s="124"/>
      <c r="E188" s="124"/>
      <c r="F188" s="125"/>
      <c r="G188" s="28" t="s">
        <v>36</v>
      </c>
      <c r="H188" s="126" t="s">
        <v>35</v>
      </c>
      <c r="I188" s="127"/>
      <c r="J188" s="128"/>
      <c r="K188" s="148">
        <f>K184/K186</f>
        <v>1.19101371069875</v>
      </c>
      <c r="L188" s="149"/>
      <c r="M188" s="150"/>
    </row>
    <row r="189" spans="1:13" s="19" customFormat="1" ht="11.25" customHeight="1" x14ac:dyDescent="0.25">
      <c r="A189" s="31">
        <v>4</v>
      </c>
      <c r="B189" s="30"/>
      <c r="C189" s="121" t="s">
        <v>34</v>
      </c>
      <c r="D189" s="122"/>
      <c r="E189" s="38"/>
      <c r="F189" s="38"/>
      <c r="G189" s="28"/>
      <c r="H189" s="37"/>
      <c r="I189" s="36"/>
      <c r="J189" s="35"/>
      <c r="K189" s="34"/>
      <c r="L189" s="33"/>
      <c r="M189" s="32"/>
    </row>
    <row r="190" spans="1:13" s="19" customFormat="1" ht="52.5" customHeight="1" x14ac:dyDescent="0.25">
      <c r="A190" s="31"/>
      <c r="B190" s="30"/>
      <c r="C190" s="123" t="str">
        <f>CONCATENATE("відсоток фактично освоєних  коштів по об'єкту: ",C182,"")</f>
        <v>відсоток фактично освоєних  коштів по об'єкту: Реконструкція  приміщення по вул. Героїв Десантників,23 в м.Житомирі під амбулаторію сімейного лікаря</v>
      </c>
      <c r="D190" s="124"/>
      <c r="E190" s="124"/>
      <c r="F190" s="125"/>
      <c r="G190" s="28" t="s">
        <v>33</v>
      </c>
      <c r="H190" s="126" t="s">
        <v>32</v>
      </c>
      <c r="I190" s="127"/>
      <c r="J190" s="128"/>
      <c r="K190" s="117">
        <v>100</v>
      </c>
      <c r="L190" s="118"/>
      <c r="M190" s="119"/>
    </row>
    <row r="191" spans="1:13" s="19" customFormat="1" ht="16.899999999999999" customHeight="1" x14ac:dyDescent="0.25">
      <c r="A191" s="31"/>
      <c r="B191" s="30"/>
      <c r="C191" s="138" t="str">
        <f>CONCATENATE("Завдання",A52)</f>
        <v>Завдання12</v>
      </c>
      <c r="D191" s="139"/>
      <c r="E191" s="40"/>
      <c r="F191" s="40"/>
      <c r="G191" s="28"/>
      <c r="H191" s="37"/>
      <c r="I191" s="36"/>
      <c r="J191" s="35"/>
      <c r="K191" s="34"/>
      <c r="L191" s="33"/>
      <c r="M191" s="32"/>
    </row>
    <row r="192" spans="1:13" s="19" customFormat="1" ht="51.75" customHeight="1" x14ac:dyDescent="0.25">
      <c r="A192" s="31"/>
      <c r="B192" s="39">
        <f>B42</f>
        <v>4716310</v>
      </c>
      <c r="C192" s="123" t="str">
        <f>D52</f>
        <v>Реконструкція спортивного майданчика по вул.Клосовського,4, 6;  проспект Миру, 13 ((в т.ч.ПКД) в рамках реалізації проекту бюджету участі "Extrime park Street для занять work out")</v>
      </c>
      <c r="D192" s="124"/>
      <c r="E192" s="124"/>
      <c r="F192" s="125"/>
      <c r="G192" s="28"/>
      <c r="H192" s="126"/>
      <c r="I192" s="127"/>
      <c r="J192" s="128"/>
      <c r="K192" s="117"/>
      <c r="L192" s="118"/>
      <c r="M192" s="119"/>
    </row>
    <row r="193" spans="1:13" s="19" customFormat="1" ht="15.75" customHeight="1" x14ac:dyDescent="0.25">
      <c r="A193" s="31">
        <v>1</v>
      </c>
      <c r="B193" s="30"/>
      <c r="C193" s="121" t="s">
        <v>41</v>
      </c>
      <c r="D193" s="122"/>
      <c r="E193" s="38"/>
      <c r="F193" s="38"/>
      <c r="G193" s="28"/>
      <c r="H193" s="126"/>
      <c r="I193" s="127"/>
      <c r="J193" s="128"/>
      <c r="K193" s="117"/>
      <c r="L193" s="118"/>
      <c r="M193" s="119"/>
    </row>
    <row r="194" spans="1:13" s="19" customFormat="1" ht="39.75" customHeight="1" x14ac:dyDescent="0.25">
      <c r="A194" s="31"/>
      <c r="B194" s="30"/>
      <c r="C194" s="123" t="s">
        <v>78</v>
      </c>
      <c r="D194" s="124"/>
      <c r="E194" s="124"/>
      <c r="F194" s="125"/>
      <c r="G194" s="28" t="s">
        <v>36</v>
      </c>
      <c r="H194" s="126" t="s">
        <v>40</v>
      </c>
      <c r="I194" s="127"/>
      <c r="J194" s="128"/>
      <c r="K194" s="135">
        <f>L52</f>
        <v>551.1</v>
      </c>
      <c r="L194" s="118"/>
      <c r="M194" s="119"/>
    </row>
    <row r="195" spans="1:13" s="19" customFormat="1" ht="15.75" customHeight="1" x14ac:dyDescent="0.25">
      <c r="A195" s="31">
        <v>2</v>
      </c>
      <c r="B195" s="30"/>
      <c r="C195" s="121" t="s">
        <v>39</v>
      </c>
      <c r="D195" s="122"/>
      <c r="E195" s="38"/>
      <c r="F195" s="38"/>
      <c r="G195" s="28"/>
      <c r="H195" s="37"/>
      <c r="I195" s="36"/>
      <c r="J195" s="35"/>
      <c r="K195" s="34"/>
      <c r="L195" s="33"/>
      <c r="M195" s="32"/>
    </row>
    <row r="196" spans="1:13" s="19" customFormat="1" ht="39" customHeight="1" x14ac:dyDescent="0.25">
      <c r="A196" s="31"/>
      <c r="B196" s="30"/>
      <c r="C196" s="151" t="s">
        <v>77</v>
      </c>
      <c r="D196" s="152"/>
      <c r="E196" s="152"/>
      <c r="F196" s="153"/>
      <c r="G196" s="22" t="s">
        <v>42</v>
      </c>
      <c r="H196" s="126" t="s">
        <v>35</v>
      </c>
      <c r="I196" s="127"/>
      <c r="J196" s="128"/>
      <c r="K196" s="117">
        <v>1400</v>
      </c>
      <c r="L196" s="118"/>
      <c r="M196" s="119"/>
    </row>
    <row r="197" spans="1:13" s="19" customFormat="1" ht="18" customHeight="1" x14ac:dyDescent="0.25">
      <c r="A197" s="31">
        <v>3</v>
      </c>
      <c r="B197" s="30"/>
      <c r="C197" s="121" t="s">
        <v>37</v>
      </c>
      <c r="D197" s="122"/>
      <c r="E197" s="38"/>
      <c r="F197" s="38"/>
      <c r="G197" s="28"/>
      <c r="H197" s="37"/>
      <c r="I197" s="36"/>
      <c r="J197" s="35"/>
      <c r="K197" s="34"/>
      <c r="L197" s="33"/>
      <c r="M197" s="32"/>
    </row>
    <row r="198" spans="1:13" s="19" customFormat="1" ht="39" customHeight="1" x14ac:dyDescent="0.25">
      <c r="A198" s="31"/>
      <c r="B198" s="30"/>
      <c r="C198" s="123" t="s">
        <v>76</v>
      </c>
      <c r="D198" s="124"/>
      <c r="E198" s="124"/>
      <c r="F198" s="125"/>
      <c r="G198" s="28" t="s">
        <v>36</v>
      </c>
      <c r="H198" s="126" t="s">
        <v>35</v>
      </c>
      <c r="I198" s="127"/>
      <c r="J198" s="128"/>
      <c r="K198" s="132">
        <f>K194/K196</f>
        <v>0.39364285714285718</v>
      </c>
      <c r="L198" s="133"/>
      <c r="M198" s="134"/>
    </row>
    <row r="199" spans="1:13" s="19" customFormat="1" ht="13.5" customHeight="1" x14ac:dyDescent="0.25">
      <c r="A199" s="31">
        <v>4</v>
      </c>
      <c r="B199" s="30"/>
      <c r="C199" s="121" t="s">
        <v>34</v>
      </c>
      <c r="D199" s="122"/>
      <c r="E199" s="38"/>
      <c r="F199" s="38"/>
      <c r="G199" s="28"/>
      <c r="H199" s="37"/>
      <c r="I199" s="36"/>
      <c r="J199" s="35"/>
      <c r="K199" s="34"/>
      <c r="L199" s="33"/>
      <c r="M199" s="32"/>
    </row>
    <row r="200" spans="1:13" s="19" customFormat="1" ht="42.75" customHeight="1" x14ac:dyDescent="0.25">
      <c r="A200" s="31"/>
      <c r="B200" s="30"/>
      <c r="C200" s="123" t="s">
        <v>75</v>
      </c>
      <c r="D200" s="124"/>
      <c r="E200" s="124"/>
      <c r="F200" s="125"/>
      <c r="G200" s="28" t="s">
        <v>33</v>
      </c>
      <c r="H200" s="126" t="s">
        <v>32</v>
      </c>
      <c r="I200" s="127"/>
      <c r="J200" s="128"/>
      <c r="K200" s="117">
        <v>100</v>
      </c>
      <c r="L200" s="118"/>
      <c r="M200" s="119"/>
    </row>
    <row r="201" spans="1:13" s="19" customFormat="1" ht="14.45" customHeight="1" x14ac:dyDescent="0.25">
      <c r="A201" s="31"/>
      <c r="B201" s="30"/>
      <c r="C201" s="138" t="str">
        <f>CONCATENATE("Завдання",A53)</f>
        <v>Завдання13</v>
      </c>
      <c r="D201" s="139"/>
      <c r="E201" s="40"/>
      <c r="F201" s="40"/>
      <c r="G201" s="28"/>
      <c r="H201" s="37"/>
      <c r="I201" s="36"/>
      <c r="J201" s="35"/>
      <c r="K201" s="34"/>
      <c r="L201" s="33"/>
      <c r="M201" s="32"/>
    </row>
    <row r="202" spans="1:13" s="19" customFormat="1" ht="39" customHeight="1" x14ac:dyDescent="0.25">
      <c r="A202" s="31"/>
      <c r="B202" s="39">
        <f>B42</f>
        <v>4716310</v>
      </c>
      <c r="C202" s="123" t="str">
        <f>D53</f>
        <v>Реконструкція приміщення КУ ЦМЛ № 2 під амбулаторію сімейного лікаря за адресою: м. Житомир, вул. Старочуднівська, 12/77</v>
      </c>
      <c r="D202" s="124"/>
      <c r="E202" s="124"/>
      <c r="F202" s="125"/>
      <c r="G202" s="28"/>
      <c r="H202" s="126"/>
      <c r="I202" s="127"/>
      <c r="J202" s="128"/>
      <c r="K202" s="117"/>
      <c r="L202" s="118"/>
      <c r="M202" s="119"/>
    </row>
    <row r="203" spans="1:13" s="19" customFormat="1" ht="15.75" customHeight="1" x14ac:dyDescent="0.25">
      <c r="A203" s="31">
        <v>1</v>
      </c>
      <c r="B203" s="30"/>
      <c r="C203" s="121" t="s">
        <v>41</v>
      </c>
      <c r="D203" s="122"/>
      <c r="E203" s="38"/>
      <c r="F203" s="38"/>
      <c r="G203" s="28"/>
      <c r="H203" s="126"/>
      <c r="I203" s="127"/>
      <c r="J203" s="128"/>
      <c r="K203" s="117"/>
      <c r="L203" s="118"/>
      <c r="M203" s="119"/>
    </row>
    <row r="204" spans="1:13" s="19" customFormat="1" ht="52.15" customHeight="1" x14ac:dyDescent="0.25">
      <c r="A204" s="31"/>
      <c r="B204" s="30"/>
      <c r="C204" s="123" t="str">
        <f>CONCATENATE("витрати на проведення робіт по об'єкту: ",C202)</f>
        <v>витрати на проведення робіт по об'єкту: Реконструкція приміщення КУ ЦМЛ № 2 під амбулаторію сімейного лікаря за адресою: м. Житомир, вул. Старочуднівська, 12/77</v>
      </c>
      <c r="D204" s="124"/>
      <c r="E204" s="124"/>
      <c r="F204" s="125"/>
      <c r="G204" s="28" t="s">
        <v>36</v>
      </c>
      <c r="H204" s="126" t="s">
        <v>40</v>
      </c>
      <c r="I204" s="127"/>
      <c r="J204" s="128"/>
      <c r="K204" s="135">
        <f>L53</f>
        <v>1152</v>
      </c>
      <c r="L204" s="118"/>
      <c r="M204" s="119"/>
    </row>
    <row r="205" spans="1:13" s="19" customFormat="1" ht="12.75" customHeight="1" x14ac:dyDescent="0.25">
      <c r="A205" s="31">
        <v>2</v>
      </c>
      <c r="B205" s="30"/>
      <c r="C205" s="121" t="s">
        <v>39</v>
      </c>
      <c r="D205" s="122"/>
      <c r="E205" s="38"/>
      <c r="F205" s="38"/>
      <c r="G205" s="28"/>
      <c r="H205" s="37"/>
      <c r="I205" s="36"/>
      <c r="J205" s="35"/>
      <c r="K205" s="34"/>
      <c r="L205" s="33"/>
      <c r="M205" s="32"/>
    </row>
    <row r="206" spans="1:13" s="19" customFormat="1" ht="28.5" customHeight="1" x14ac:dyDescent="0.25">
      <c r="A206" s="31"/>
      <c r="B206" s="30"/>
      <c r="C206" s="151" t="s">
        <v>74</v>
      </c>
      <c r="D206" s="152"/>
      <c r="E206" s="152"/>
      <c r="F206" s="153"/>
      <c r="G206" s="22" t="s">
        <v>42</v>
      </c>
      <c r="H206" s="126" t="s">
        <v>48</v>
      </c>
      <c r="I206" s="127"/>
      <c r="J206" s="128"/>
      <c r="K206" s="117">
        <v>222.84</v>
      </c>
      <c r="L206" s="118"/>
      <c r="M206" s="119"/>
    </row>
    <row r="207" spans="1:13" s="19" customFormat="1" ht="15.75" customHeight="1" x14ac:dyDescent="0.25">
      <c r="A207" s="31">
        <v>3</v>
      </c>
      <c r="B207" s="30"/>
      <c r="C207" s="121" t="s">
        <v>37</v>
      </c>
      <c r="D207" s="122"/>
      <c r="E207" s="38"/>
      <c r="F207" s="38"/>
      <c r="G207" s="28"/>
      <c r="H207" s="37"/>
      <c r="I207" s="36"/>
      <c r="J207" s="35"/>
      <c r="K207" s="34"/>
      <c r="L207" s="33"/>
      <c r="M207" s="32"/>
    </row>
    <row r="208" spans="1:13" s="19" customFormat="1" ht="53.25" customHeight="1" x14ac:dyDescent="0.25">
      <c r="A208" s="31"/>
      <c r="B208" s="30"/>
      <c r="C208" s="123" t="str">
        <f>CONCATENATE("середні витрати на реконструкцію 1 кв.м. по об'єкту: ",C202)</f>
        <v>середні витрати на реконструкцію 1 кв.м. по об'єкту: Реконструкція приміщення КУ ЦМЛ № 2 під амбулаторію сімейного лікаря за адресою: м. Житомир, вул. Старочуднівська, 12/77</v>
      </c>
      <c r="D208" s="124"/>
      <c r="E208" s="124"/>
      <c r="F208" s="125"/>
      <c r="G208" s="28" t="s">
        <v>36</v>
      </c>
      <c r="H208" s="126" t="s">
        <v>35</v>
      </c>
      <c r="I208" s="127"/>
      <c r="J208" s="128"/>
      <c r="K208" s="148">
        <f>K204/K206</f>
        <v>5.1696284329563813</v>
      </c>
      <c r="L208" s="149"/>
      <c r="M208" s="150"/>
    </row>
    <row r="209" spans="1:13" s="19" customFormat="1" ht="12.75" customHeight="1" x14ac:dyDescent="0.25">
      <c r="A209" s="31">
        <v>4</v>
      </c>
      <c r="B209" s="30"/>
      <c r="C209" s="121" t="s">
        <v>34</v>
      </c>
      <c r="D209" s="122"/>
      <c r="E209" s="38"/>
      <c r="F209" s="38"/>
      <c r="G209" s="28"/>
      <c r="H209" s="37"/>
      <c r="I209" s="36"/>
      <c r="J209" s="35"/>
      <c r="K209" s="34"/>
      <c r="L209" s="33"/>
      <c r="M209" s="32"/>
    </row>
    <row r="210" spans="1:13" s="19" customFormat="1" ht="54.6" customHeight="1" x14ac:dyDescent="0.25">
      <c r="A210" s="31"/>
      <c r="B210" s="30"/>
      <c r="C210" s="123" t="str">
        <f>CONCATENATE("відсоток фактично освоєних  коштів по об'єкту: ",C202,"")</f>
        <v>відсоток фактично освоєних  коштів по об'єкту: Реконструкція приміщення КУ ЦМЛ № 2 під амбулаторію сімейного лікаря за адресою: м. Житомир, вул. Старочуднівська, 12/77</v>
      </c>
      <c r="D210" s="124"/>
      <c r="E210" s="124"/>
      <c r="F210" s="125"/>
      <c r="G210" s="28" t="s">
        <v>33</v>
      </c>
      <c r="H210" s="126" t="s">
        <v>32</v>
      </c>
      <c r="I210" s="127"/>
      <c r="J210" s="128"/>
      <c r="K210" s="117">
        <v>100</v>
      </c>
      <c r="L210" s="118"/>
      <c r="M210" s="119"/>
    </row>
    <row r="211" spans="1:13" s="19" customFormat="1" ht="14.45" customHeight="1" x14ac:dyDescent="0.25">
      <c r="A211" s="31"/>
      <c r="B211" s="30"/>
      <c r="C211" s="138" t="str">
        <f>CONCATENATE("Завдання",A54)</f>
        <v>Завдання14</v>
      </c>
      <c r="D211" s="139"/>
      <c r="E211" s="40"/>
      <c r="F211" s="40"/>
      <c r="G211" s="28"/>
      <c r="H211" s="37"/>
      <c r="I211" s="36"/>
      <c r="J211" s="35"/>
      <c r="K211" s="34"/>
      <c r="L211" s="33"/>
      <c r="M211" s="32"/>
    </row>
    <row r="212" spans="1:13" s="19" customFormat="1" ht="30" customHeight="1" x14ac:dyDescent="0.25">
      <c r="A212" s="31"/>
      <c r="B212" s="39">
        <f>B42</f>
        <v>4716310</v>
      </c>
      <c r="C212" s="123" t="str">
        <f>D54</f>
        <v>Реконструкція спортивного майданчика за адресою: вул. Вокзальна, 8 в м. Житомирі</v>
      </c>
      <c r="D212" s="124"/>
      <c r="E212" s="124"/>
      <c r="F212" s="125"/>
      <c r="G212" s="28"/>
      <c r="H212" s="126"/>
      <c r="I212" s="127"/>
      <c r="J212" s="128"/>
      <c r="K212" s="117"/>
      <c r="L212" s="118"/>
      <c r="M212" s="119"/>
    </row>
    <row r="213" spans="1:13" s="19" customFormat="1" ht="14.45" customHeight="1" x14ac:dyDescent="0.25">
      <c r="A213" s="31">
        <v>1</v>
      </c>
      <c r="B213" s="30"/>
      <c r="C213" s="121" t="s">
        <v>41</v>
      </c>
      <c r="D213" s="122"/>
      <c r="E213" s="38"/>
      <c r="F213" s="38"/>
      <c r="G213" s="28"/>
      <c r="H213" s="126"/>
      <c r="I213" s="127"/>
      <c r="J213" s="128"/>
      <c r="K213" s="117"/>
      <c r="L213" s="118"/>
      <c r="M213" s="119"/>
    </row>
    <row r="214" spans="1:13" s="19" customFormat="1" ht="39.75" customHeight="1" x14ac:dyDescent="0.25">
      <c r="A214" s="31"/>
      <c r="B214" s="30"/>
      <c r="C214" s="123" t="str">
        <f>CONCATENATE("витрати на проведення робіт по об'єкту: ",C212)</f>
        <v>витрати на проведення робіт по об'єкту: Реконструкція спортивного майданчика за адресою: вул. Вокзальна, 8 в м. Житомирі</v>
      </c>
      <c r="D214" s="124"/>
      <c r="E214" s="124"/>
      <c r="F214" s="125"/>
      <c r="G214" s="28" t="s">
        <v>36</v>
      </c>
      <c r="H214" s="126" t="s">
        <v>40</v>
      </c>
      <c r="I214" s="127"/>
      <c r="J214" s="128"/>
      <c r="K214" s="135">
        <f>L54</f>
        <v>1046.0999999999999</v>
      </c>
      <c r="L214" s="136"/>
      <c r="M214" s="137"/>
    </row>
    <row r="215" spans="1:13" s="19" customFormat="1" ht="15.75" customHeight="1" x14ac:dyDescent="0.25">
      <c r="A215" s="31">
        <v>2</v>
      </c>
      <c r="B215" s="30"/>
      <c r="C215" s="121" t="s">
        <v>39</v>
      </c>
      <c r="D215" s="122"/>
      <c r="E215" s="38"/>
      <c r="F215" s="38"/>
      <c r="G215" s="28"/>
      <c r="H215" s="37"/>
      <c r="I215" s="36"/>
      <c r="J215" s="35"/>
      <c r="K215" s="34"/>
      <c r="L215" s="33"/>
      <c r="M215" s="32"/>
    </row>
    <row r="216" spans="1:13" s="19" customFormat="1" ht="42" customHeight="1" x14ac:dyDescent="0.25">
      <c r="A216" s="31"/>
      <c r="B216" s="30"/>
      <c r="C216" s="123" t="str">
        <f>CONCATENATE("Загальна площа на якій планується провести роботи по реконструкції спортивного майданчику по вул. Вокзальна, 8 в м. Житомирі")</f>
        <v>Загальна площа на якій планується провести роботи по реконструкції спортивного майданчику по вул. Вокзальна, 8 в м. Житомирі</v>
      </c>
      <c r="D216" s="124"/>
      <c r="E216" s="124"/>
      <c r="F216" s="125"/>
      <c r="G216" s="22" t="s">
        <v>42</v>
      </c>
      <c r="H216" s="126" t="s">
        <v>48</v>
      </c>
      <c r="I216" s="127"/>
      <c r="J216" s="128"/>
      <c r="K216" s="117">
        <v>1732</v>
      </c>
      <c r="L216" s="118"/>
      <c r="M216" s="119"/>
    </row>
    <row r="217" spans="1:13" s="19" customFormat="1" ht="15.75" customHeight="1" x14ac:dyDescent="0.25">
      <c r="A217" s="31">
        <v>3</v>
      </c>
      <c r="B217" s="30"/>
      <c r="C217" s="121" t="s">
        <v>37</v>
      </c>
      <c r="D217" s="122"/>
      <c r="E217" s="38"/>
      <c r="F217" s="38"/>
      <c r="G217" s="28"/>
      <c r="H217" s="37"/>
      <c r="I217" s="36"/>
      <c r="J217" s="35"/>
      <c r="K217" s="34"/>
      <c r="L217" s="33"/>
      <c r="M217" s="32"/>
    </row>
    <row r="218" spans="1:13" s="19" customFormat="1" ht="41.45" customHeight="1" x14ac:dyDescent="0.25">
      <c r="A218" s="31"/>
      <c r="B218" s="30"/>
      <c r="C218" s="123" t="str">
        <f>CONCATENATE("середні витрати на реконструкцію 1 кв.м. по об'єкту: ",C212)</f>
        <v>середні витрати на реконструкцію 1 кв.м. по об'єкту: Реконструкція спортивного майданчика за адресою: вул. Вокзальна, 8 в м. Житомирі</v>
      </c>
      <c r="D218" s="124"/>
      <c r="E218" s="124"/>
      <c r="F218" s="125"/>
      <c r="G218" s="28" t="s">
        <v>36</v>
      </c>
      <c r="H218" s="126" t="s">
        <v>35</v>
      </c>
      <c r="I218" s="127"/>
      <c r="J218" s="128"/>
      <c r="K218" s="148">
        <f>K214/K216</f>
        <v>0.60398383371824471</v>
      </c>
      <c r="L218" s="149"/>
      <c r="M218" s="150"/>
    </row>
    <row r="219" spans="1:13" s="19" customFormat="1" ht="15.75" customHeight="1" x14ac:dyDescent="0.25">
      <c r="A219" s="31">
        <v>4</v>
      </c>
      <c r="B219" s="30"/>
      <c r="C219" s="121" t="s">
        <v>34</v>
      </c>
      <c r="D219" s="122"/>
      <c r="E219" s="38"/>
      <c r="F219" s="38"/>
      <c r="G219" s="28"/>
      <c r="H219" s="37"/>
      <c r="I219" s="36"/>
      <c r="J219" s="35"/>
      <c r="K219" s="34"/>
      <c r="L219" s="33"/>
      <c r="M219" s="32"/>
    </row>
    <row r="220" spans="1:13" s="19" customFormat="1" ht="42.75" customHeight="1" x14ac:dyDescent="0.25">
      <c r="A220" s="31"/>
      <c r="B220" s="30"/>
      <c r="C220" s="123" t="str">
        <f>CONCATENATE("відсоток фактично освоєних коштів по об'єкту: ",C212,"")</f>
        <v>відсоток фактично освоєних коштів по об'єкту: Реконструкція спортивного майданчика за адресою: вул. Вокзальна, 8 в м. Житомирі</v>
      </c>
      <c r="D220" s="124"/>
      <c r="E220" s="124"/>
      <c r="F220" s="125"/>
      <c r="G220" s="28" t="s">
        <v>33</v>
      </c>
      <c r="H220" s="126" t="s">
        <v>32</v>
      </c>
      <c r="I220" s="127"/>
      <c r="J220" s="128"/>
      <c r="K220" s="117">
        <v>100</v>
      </c>
      <c r="L220" s="118"/>
      <c r="M220" s="119"/>
    </row>
    <row r="221" spans="1:13" s="19" customFormat="1" ht="16.5" customHeight="1" x14ac:dyDescent="0.25">
      <c r="A221" s="31"/>
      <c r="B221" s="30"/>
      <c r="C221" s="138" t="str">
        <f>CONCATENATE("Завдання",A55)</f>
        <v>Завдання15</v>
      </c>
      <c r="D221" s="139"/>
      <c r="E221" s="40"/>
      <c r="F221" s="40"/>
      <c r="G221" s="28"/>
      <c r="H221" s="37"/>
      <c r="I221" s="36"/>
      <c r="J221" s="35"/>
      <c r="K221" s="34"/>
      <c r="L221" s="33"/>
      <c r="M221" s="32"/>
    </row>
    <row r="222" spans="1:13" s="19" customFormat="1" ht="33.75" customHeight="1" x14ac:dyDescent="0.25">
      <c r="A222" s="31"/>
      <c r="B222" s="39">
        <f>B42</f>
        <v>4716310</v>
      </c>
      <c r="C222" s="123" t="str">
        <f>D55</f>
        <v>Реконструкція спортивного майданчика за адресою:  Бульвар Польський, 13 в м. Житомирі</v>
      </c>
      <c r="D222" s="124"/>
      <c r="E222" s="124"/>
      <c r="F222" s="125"/>
      <c r="G222" s="28"/>
      <c r="H222" s="126"/>
      <c r="I222" s="127"/>
      <c r="J222" s="128"/>
      <c r="K222" s="117"/>
      <c r="L222" s="118"/>
      <c r="M222" s="119"/>
    </row>
    <row r="223" spans="1:13" s="19" customFormat="1" ht="15.75" customHeight="1" x14ac:dyDescent="0.25">
      <c r="A223" s="31">
        <v>1</v>
      </c>
      <c r="B223" s="30"/>
      <c r="C223" s="121" t="s">
        <v>41</v>
      </c>
      <c r="D223" s="122"/>
      <c r="E223" s="38"/>
      <c r="F223" s="38"/>
      <c r="G223" s="28"/>
      <c r="H223" s="126"/>
      <c r="I223" s="127"/>
      <c r="J223" s="128"/>
      <c r="K223" s="117"/>
      <c r="L223" s="118"/>
      <c r="M223" s="119"/>
    </row>
    <row r="224" spans="1:13" s="19" customFormat="1" ht="40.9" customHeight="1" x14ac:dyDescent="0.25">
      <c r="A224" s="31"/>
      <c r="B224" s="30"/>
      <c r="C224" s="123" t="str">
        <f>CONCATENATE("витрати на проведення робіт по об'єкту: ",C222)</f>
        <v>витрати на проведення робіт по об'єкту: Реконструкція спортивного майданчика за адресою:  Бульвар Польський, 13 в м. Житомирі</v>
      </c>
      <c r="D224" s="124"/>
      <c r="E224" s="124"/>
      <c r="F224" s="125"/>
      <c r="G224" s="28" t="s">
        <v>36</v>
      </c>
      <c r="H224" s="126" t="s">
        <v>40</v>
      </c>
      <c r="I224" s="127"/>
      <c r="J224" s="128"/>
      <c r="K224" s="135">
        <f>L55</f>
        <v>713.6</v>
      </c>
      <c r="L224" s="136"/>
      <c r="M224" s="137"/>
    </row>
    <row r="225" spans="1:13" s="19" customFormat="1" ht="15.75" customHeight="1" x14ac:dyDescent="0.25">
      <c r="A225" s="31">
        <v>2</v>
      </c>
      <c r="B225" s="30"/>
      <c r="C225" s="121" t="s">
        <v>39</v>
      </c>
      <c r="D225" s="122"/>
      <c r="E225" s="38"/>
      <c r="F225" s="38"/>
      <c r="G225" s="28"/>
      <c r="H225" s="37"/>
      <c r="I225" s="36"/>
      <c r="J225" s="35"/>
      <c r="K225" s="34"/>
      <c r="L225" s="33"/>
      <c r="M225" s="32"/>
    </row>
    <row r="226" spans="1:13" s="19" customFormat="1" ht="41.25" customHeight="1" x14ac:dyDescent="0.25">
      <c r="A226" s="31"/>
      <c r="B226" s="30"/>
      <c r="C226" s="123" t="str">
        <f>CONCATENATE("Загальна площа на якій планується провести роботи по реконструкції спортивного майданчику за адресою:  Бульвар Польський, 13 в м. Житомирі")</f>
        <v>Загальна площа на якій планується провести роботи по реконструкції спортивного майданчику за адресою:  Бульвар Польський, 13 в м. Житомирі</v>
      </c>
      <c r="D226" s="124"/>
      <c r="E226" s="124"/>
      <c r="F226" s="125"/>
      <c r="G226" s="22" t="s">
        <v>42</v>
      </c>
      <c r="H226" s="126" t="s">
        <v>48</v>
      </c>
      <c r="I226" s="127"/>
      <c r="J226" s="128"/>
      <c r="K226" s="117">
        <v>1732</v>
      </c>
      <c r="L226" s="118"/>
      <c r="M226" s="119"/>
    </row>
    <row r="227" spans="1:13" s="19" customFormat="1" ht="12.75" customHeight="1" x14ac:dyDescent="0.25">
      <c r="A227" s="31">
        <v>3</v>
      </c>
      <c r="B227" s="30"/>
      <c r="C227" s="121" t="s">
        <v>37</v>
      </c>
      <c r="D227" s="122"/>
      <c r="E227" s="38"/>
      <c r="F227" s="38"/>
      <c r="G227" s="28"/>
      <c r="H227" s="37"/>
      <c r="I227" s="36"/>
      <c r="J227" s="35"/>
      <c r="K227" s="34"/>
      <c r="L227" s="33"/>
      <c r="M227" s="32"/>
    </row>
    <row r="228" spans="1:13" s="19" customFormat="1" ht="40.5" customHeight="1" x14ac:dyDescent="0.25">
      <c r="A228" s="31"/>
      <c r="B228" s="30"/>
      <c r="C228" s="123" t="str">
        <f>CONCATENATE("середні витрати на реконструкцію 1 кв.м. по об'єкту: ",C222)</f>
        <v>середні витрати на реконструкцію 1 кв.м. по об'єкту: Реконструкція спортивного майданчика за адресою:  Бульвар Польський, 13 в м. Житомирі</v>
      </c>
      <c r="D228" s="124"/>
      <c r="E228" s="124"/>
      <c r="F228" s="125"/>
      <c r="G228" s="28" t="s">
        <v>36</v>
      </c>
      <c r="H228" s="126" t="s">
        <v>35</v>
      </c>
      <c r="I228" s="127"/>
      <c r="J228" s="128"/>
      <c r="K228" s="148">
        <f>K224/K226</f>
        <v>0.4120092378752887</v>
      </c>
      <c r="L228" s="149"/>
      <c r="M228" s="150"/>
    </row>
    <row r="229" spans="1:13" s="19" customFormat="1" ht="11.25" customHeight="1" x14ac:dyDescent="0.25">
      <c r="A229" s="31">
        <v>4</v>
      </c>
      <c r="B229" s="30"/>
      <c r="C229" s="121" t="s">
        <v>34</v>
      </c>
      <c r="D229" s="122"/>
      <c r="E229" s="38"/>
      <c r="F229" s="38"/>
      <c r="G229" s="28"/>
      <c r="H229" s="37"/>
      <c r="I229" s="36"/>
      <c r="J229" s="35"/>
      <c r="K229" s="34"/>
      <c r="L229" s="33"/>
      <c r="M229" s="32"/>
    </row>
    <row r="230" spans="1:13" s="19" customFormat="1" ht="38.25" customHeight="1" x14ac:dyDescent="0.25">
      <c r="A230" s="31"/>
      <c r="B230" s="30"/>
      <c r="C230" s="123" t="str">
        <f>CONCATENATE("відсоток фактично освоєних коштів по об'єкту: ",C222,"")</f>
        <v>відсоток фактично освоєних коштів по об'єкту: Реконструкція спортивного майданчика за адресою:  Бульвар Польський, 13 в м. Житомирі</v>
      </c>
      <c r="D230" s="124"/>
      <c r="E230" s="124"/>
      <c r="F230" s="125"/>
      <c r="G230" s="28" t="s">
        <v>33</v>
      </c>
      <c r="H230" s="126" t="s">
        <v>32</v>
      </c>
      <c r="I230" s="127"/>
      <c r="J230" s="128"/>
      <c r="K230" s="117">
        <v>100</v>
      </c>
      <c r="L230" s="118"/>
      <c r="M230" s="119"/>
    </row>
    <row r="231" spans="1:13" s="19" customFormat="1" ht="14.45" customHeight="1" x14ac:dyDescent="0.25">
      <c r="A231" s="31"/>
      <c r="B231" s="30"/>
      <c r="C231" s="138" t="str">
        <f>CONCATENATE("Завдання",A56)</f>
        <v>Завдання16</v>
      </c>
      <c r="D231" s="139"/>
      <c r="E231" s="40"/>
      <c r="F231" s="40"/>
      <c r="G231" s="28"/>
      <c r="H231" s="37"/>
      <c r="I231" s="36"/>
      <c r="J231" s="35"/>
      <c r="K231" s="34"/>
      <c r="L231" s="33"/>
      <c r="M231" s="32"/>
    </row>
    <row r="232" spans="1:13" s="19" customFormat="1" ht="40.5" customHeight="1" x14ac:dyDescent="0.25">
      <c r="A232" s="31"/>
      <c r="B232" s="39">
        <f>B42</f>
        <v>4716310</v>
      </c>
      <c r="C232" s="123" t="str">
        <f>D56</f>
        <v>Будівництво мереж електропостачання по вул.Митрополита Андрія Шептицького (виготовлення ПКД)</v>
      </c>
      <c r="D232" s="124"/>
      <c r="E232" s="124"/>
      <c r="F232" s="125"/>
      <c r="G232" s="28"/>
      <c r="H232" s="126"/>
      <c r="I232" s="127"/>
      <c r="J232" s="128"/>
      <c r="K232" s="117"/>
      <c r="L232" s="118"/>
      <c r="M232" s="119"/>
    </row>
    <row r="233" spans="1:13" s="19" customFormat="1" ht="11.25" customHeight="1" x14ac:dyDescent="0.25">
      <c r="A233" s="31">
        <v>1</v>
      </c>
      <c r="B233" s="30"/>
      <c r="C233" s="121" t="s">
        <v>41</v>
      </c>
      <c r="D233" s="122"/>
      <c r="E233" s="38"/>
      <c r="F233" s="38"/>
      <c r="G233" s="28"/>
      <c r="H233" s="126"/>
      <c r="I233" s="127"/>
      <c r="J233" s="128"/>
      <c r="K233" s="117"/>
      <c r="L233" s="118"/>
      <c r="M233" s="119"/>
    </row>
    <row r="234" spans="1:13" s="19" customFormat="1" ht="41.45" customHeight="1" x14ac:dyDescent="0.25">
      <c r="A234" s="31"/>
      <c r="B234" s="30"/>
      <c r="C234" s="123" t="str">
        <f>CONCATENATE("Витрати  на виготовлення ПКД по об'єкту: ",C232)</f>
        <v>Витрати  на виготовлення ПКД по об'єкту: Будівництво мереж електропостачання по вул.Митрополита Андрія Шептицького (виготовлення ПКД)</v>
      </c>
      <c r="D234" s="124"/>
      <c r="E234" s="124"/>
      <c r="F234" s="125"/>
      <c r="G234" s="28" t="s">
        <v>36</v>
      </c>
      <c r="H234" s="126" t="s">
        <v>40</v>
      </c>
      <c r="I234" s="127"/>
      <c r="J234" s="128"/>
      <c r="K234" s="135">
        <f>L56</f>
        <v>75</v>
      </c>
      <c r="L234" s="136"/>
      <c r="M234" s="137"/>
    </row>
    <row r="235" spans="1:13" s="19" customFormat="1" ht="13.5" customHeight="1" x14ac:dyDescent="0.25">
      <c r="A235" s="31">
        <v>2</v>
      </c>
      <c r="B235" s="30"/>
      <c r="C235" s="121" t="s">
        <v>39</v>
      </c>
      <c r="D235" s="122"/>
      <c r="E235" s="38"/>
      <c r="F235" s="38"/>
      <c r="G235" s="28"/>
      <c r="H235" s="37"/>
      <c r="I235" s="36"/>
      <c r="J235" s="35"/>
      <c r="K235" s="34"/>
      <c r="L235" s="33"/>
      <c r="M235" s="32"/>
    </row>
    <row r="236" spans="1:13" s="19" customFormat="1" ht="42.6" customHeight="1" x14ac:dyDescent="0.25">
      <c r="A236" s="31"/>
      <c r="B236" s="30"/>
      <c r="C236" s="123" t="s">
        <v>73</v>
      </c>
      <c r="D236" s="124"/>
      <c r="E236" s="124"/>
      <c r="F236" s="125"/>
      <c r="G236" s="22" t="s">
        <v>38</v>
      </c>
      <c r="H236" s="126" t="s">
        <v>48</v>
      </c>
      <c r="I236" s="127"/>
      <c r="J236" s="128"/>
      <c r="K236" s="117">
        <v>1</v>
      </c>
      <c r="L236" s="118"/>
      <c r="M236" s="119"/>
    </row>
    <row r="237" spans="1:13" s="19" customFormat="1" ht="15.75" customHeight="1" x14ac:dyDescent="0.25">
      <c r="A237" s="31">
        <v>3</v>
      </c>
      <c r="B237" s="30"/>
      <c r="C237" s="121" t="s">
        <v>37</v>
      </c>
      <c r="D237" s="122"/>
      <c r="E237" s="38"/>
      <c r="F237" s="38"/>
      <c r="G237" s="28"/>
      <c r="H237" s="37"/>
      <c r="I237" s="36"/>
      <c r="J237" s="35"/>
      <c r="K237" s="34"/>
      <c r="L237" s="33"/>
      <c r="M237" s="32"/>
    </row>
    <row r="238" spans="1:13" s="19" customFormat="1" ht="53.25" customHeight="1" x14ac:dyDescent="0.25">
      <c r="A238" s="31"/>
      <c r="B238" s="30"/>
      <c r="C238" s="123" t="s">
        <v>72</v>
      </c>
      <c r="D238" s="124"/>
      <c r="E238" s="124"/>
      <c r="F238" s="125"/>
      <c r="G238" s="28" t="s">
        <v>36</v>
      </c>
      <c r="H238" s="126" t="s">
        <v>35</v>
      </c>
      <c r="I238" s="127"/>
      <c r="J238" s="128"/>
      <c r="K238" s="132">
        <f>K234/K236</f>
        <v>75</v>
      </c>
      <c r="L238" s="133"/>
      <c r="M238" s="134"/>
    </row>
    <row r="239" spans="1:13" s="19" customFormat="1" ht="14.45" customHeight="1" x14ac:dyDescent="0.25">
      <c r="A239" s="31">
        <v>4</v>
      </c>
      <c r="B239" s="30"/>
      <c r="C239" s="121" t="s">
        <v>34</v>
      </c>
      <c r="D239" s="122"/>
      <c r="E239" s="38"/>
      <c r="F239" s="38"/>
      <c r="G239" s="28"/>
      <c r="H239" s="37"/>
      <c r="I239" s="36"/>
      <c r="J239" s="35"/>
      <c r="K239" s="34"/>
      <c r="L239" s="33"/>
      <c r="M239" s="32"/>
    </row>
    <row r="240" spans="1:13" s="19" customFormat="1" ht="54" customHeight="1" x14ac:dyDescent="0.25">
      <c r="A240" s="31"/>
      <c r="B240" s="30"/>
      <c r="C240" s="123" t="s">
        <v>71</v>
      </c>
      <c r="D240" s="124"/>
      <c r="E240" s="124"/>
      <c r="F240" s="125"/>
      <c r="G240" s="28" t="s">
        <v>33</v>
      </c>
      <c r="H240" s="126" t="s">
        <v>32</v>
      </c>
      <c r="I240" s="127"/>
      <c r="J240" s="128"/>
      <c r="K240" s="117">
        <v>100</v>
      </c>
      <c r="L240" s="118"/>
      <c r="M240" s="119"/>
    </row>
    <row r="241" spans="1:13" s="19" customFormat="1" ht="14.45" customHeight="1" x14ac:dyDescent="0.25">
      <c r="A241" s="31"/>
      <c r="B241" s="30"/>
      <c r="C241" s="138" t="str">
        <f>CONCATENATE("Завдання",A57)</f>
        <v>Завдання17</v>
      </c>
      <c r="D241" s="139"/>
      <c r="E241" s="40"/>
      <c r="F241" s="40"/>
      <c r="G241" s="28"/>
      <c r="H241" s="37"/>
      <c r="I241" s="36"/>
      <c r="J241" s="35"/>
      <c r="K241" s="34"/>
      <c r="L241" s="33"/>
      <c r="M241" s="32"/>
    </row>
    <row r="242" spans="1:13" s="19" customFormat="1" ht="76.5" customHeight="1" x14ac:dyDescent="0.25">
      <c r="A242" s="31"/>
      <c r="B242" s="39">
        <f>B42</f>
        <v>4716310</v>
      </c>
      <c r="C242" s="123" t="str">
        <f>D57</f>
        <v>Реконструкція окремих приміщень будівлі міської ради за адресою, майдан Корольова,4/2 в м.Житомирі (сесійна зала міської ради з облаштуванням сцени та розведенням електричних мереж, депутатські кімнати та кабінету Оргвідділу (2 поверх), управління транспорту міської ради (3 поверх) (виготовлення ПКД)</v>
      </c>
      <c r="D242" s="124"/>
      <c r="E242" s="124"/>
      <c r="F242" s="125"/>
      <c r="G242" s="28"/>
      <c r="H242" s="126"/>
      <c r="I242" s="127"/>
      <c r="J242" s="128"/>
      <c r="K242" s="117"/>
      <c r="L242" s="118"/>
      <c r="M242" s="119"/>
    </row>
    <row r="243" spans="1:13" s="19" customFormat="1" ht="15.75" customHeight="1" x14ac:dyDescent="0.25">
      <c r="A243" s="31">
        <v>1</v>
      </c>
      <c r="B243" s="30"/>
      <c r="C243" s="121" t="s">
        <v>41</v>
      </c>
      <c r="D243" s="122"/>
      <c r="E243" s="38"/>
      <c r="F243" s="38"/>
      <c r="G243" s="28"/>
      <c r="H243" s="126"/>
      <c r="I243" s="127"/>
      <c r="J243" s="128"/>
      <c r="K243" s="117"/>
      <c r="L243" s="118"/>
      <c r="M243" s="119"/>
    </row>
    <row r="244" spans="1:13" s="19" customFormat="1" ht="30" customHeight="1" x14ac:dyDescent="0.25">
      <c r="A244" s="31"/>
      <c r="B244" s="30"/>
      <c r="C244" s="123" t="str">
        <f>CONCATENATE("Витрати  на виготовлення  проектно-кошторисної документації")</f>
        <v>Витрати  на виготовлення  проектно-кошторисної документації</v>
      </c>
      <c r="D244" s="124"/>
      <c r="E244" s="124"/>
      <c r="F244" s="125"/>
      <c r="G244" s="28" t="s">
        <v>36</v>
      </c>
      <c r="H244" s="126" t="s">
        <v>40</v>
      </c>
      <c r="I244" s="127"/>
      <c r="J244" s="128"/>
      <c r="K244" s="135">
        <v>25</v>
      </c>
      <c r="L244" s="136"/>
      <c r="M244" s="137"/>
    </row>
    <row r="245" spans="1:13" s="19" customFormat="1" ht="15.75" customHeight="1" x14ac:dyDescent="0.25">
      <c r="A245" s="31">
        <v>2</v>
      </c>
      <c r="B245" s="30"/>
      <c r="C245" s="121" t="s">
        <v>39</v>
      </c>
      <c r="D245" s="122"/>
      <c r="E245" s="38"/>
      <c r="F245" s="38"/>
      <c r="G245" s="28"/>
      <c r="H245" s="37"/>
      <c r="I245" s="36"/>
      <c r="J245" s="35"/>
      <c r="K245" s="34"/>
      <c r="L245" s="33"/>
      <c r="M245" s="32"/>
    </row>
    <row r="246" spans="1:13" s="19" customFormat="1" ht="24.75" customHeight="1" x14ac:dyDescent="0.25">
      <c r="A246" s="31"/>
      <c r="B246" s="30"/>
      <c r="C246" s="123" t="s">
        <v>70</v>
      </c>
      <c r="D246" s="124"/>
      <c r="E246" s="124"/>
      <c r="F246" s="125"/>
      <c r="G246" s="22" t="s">
        <v>38</v>
      </c>
      <c r="H246" s="126" t="s">
        <v>48</v>
      </c>
      <c r="I246" s="127"/>
      <c r="J246" s="128"/>
      <c r="K246" s="117">
        <v>1</v>
      </c>
      <c r="L246" s="118"/>
      <c r="M246" s="119"/>
    </row>
    <row r="247" spans="1:13" s="19" customFormat="1" ht="15.75" customHeight="1" x14ac:dyDescent="0.25">
      <c r="A247" s="31">
        <v>3</v>
      </c>
      <c r="B247" s="30"/>
      <c r="C247" s="121" t="s">
        <v>37</v>
      </c>
      <c r="D247" s="122"/>
      <c r="E247" s="38"/>
      <c r="F247" s="38"/>
      <c r="G247" s="28"/>
      <c r="H247" s="37"/>
      <c r="I247" s="36"/>
      <c r="J247" s="35"/>
      <c r="K247" s="34"/>
      <c r="L247" s="33"/>
      <c r="M247" s="32"/>
    </row>
    <row r="248" spans="1:13" s="19" customFormat="1" ht="24.75" customHeight="1" x14ac:dyDescent="0.25">
      <c r="A248" s="31"/>
      <c r="B248" s="30"/>
      <c r="C248" s="123" t="s">
        <v>69</v>
      </c>
      <c r="D248" s="124"/>
      <c r="E248" s="124"/>
      <c r="F248" s="125"/>
      <c r="G248" s="28" t="s">
        <v>36</v>
      </c>
      <c r="H248" s="126" t="s">
        <v>35</v>
      </c>
      <c r="I248" s="127"/>
      <c r="J248" s="128"/>
      <c r="K248" s="135">
        <f>K244</f>
        <v>25</v>
      </c>
      <c r="L248" s="136"/>
      <c r="M248" s="137"/>
    </row>
    <row r="249" spans="1:13" s="19" customFormat="1" ht="12.75" customHeight="1" x14ac:dyDescent="0.25">
      <c r="A249" s="31">
        <v>4</v>
      </c>
      <c r="B249" s="30"/>
      <c r="C249" s="121" t="s">
        <v>34</v>
      </c>
      <c r="D249" s="122"/>
      <c r="E249" s="38"/>
      <c r="F249" s="38"/>
      <c r="G249" s="28"/>
      <c r="H249" s="37"/>
      <c r="I249" s="36"/>
      <c r="J249" s="35"/>
      <c r="K249" s="34"/>
      <c r="L249" s="33"/>
      <c r="M249" s="32"/>
    </row>
    <row r="250" spans="1:13" s="19" customFormat="1" ht="28.5" customHeight="1" x14ac:dyDescent="0.25">
      <c r="A250" s="31"/>
      <c r="B250" s="30"/>
      <c r="C250" s="123" t="s">
        <v>68</v>
      </c>
      <c r="D250" s="124"/>
      <c r="E250" s="124"/>
      <c r="F250" s="125"/>
      <c r="G250" s="28" t="s">
        <v>33</v>
      </c>
      <c r="H250" s="126" t="s">
        <v>32</v>
      </c>
      <c r="I250" s="127"/>
      <c r="J250" s="128"/>
      <c r="K250" s="117">
        <v>100</v>
      </c>
      <c r="L250" s="118"/>
      <c r="M250" s="119"/>
    </row>
    <row r="251" spans="1:13" s="19" customFormat="1" ht="14.45" customHeight="1" x14ac:dyDescent="0.25">
      <c r="A251" s="31"/>
      <c r="B251" s="30"/>
      <c r="C251" s="138" t="str">
        <f>CONCATENATE("Завдання",A58)</f>
        <v>Завдання18</v>
      </c>
      <c r="D251" s="139"/>
      <c r="E251" s="40"/>
      <c r="F251" s="40"/>
      <c r="G251" s="28"/>
      <c r="H251" s="37"/>
      <c r="I251" s="36"/>
      <c r="J251" s="35"/>
      <c r="K251" s="34"/>
      <c r="L251" s="33"/>
      <c r="M251" s="32"/>
    </row>
    <row r="252" spans="1:13" s="19" customFormat="1" ht="27.75" customHeight="1" x14ac:dyDescent="0.25">
      <c r="A252" s="31"/>
      <c r="B252" s="39">
        <f>B52</f>
        <v>4716310</v>
      </c>
      <c r="C252" s="123" t="str">
        <f>D58</f>
        <v>Будівництво спортивного майданчику за адресою: пров. 3-ій Березівський, 6 в м.Житомирі</v>
      </c>
      <c r="D252" s="124"/>
      <c r="E252" s="124"/>
      <c r="F252" s="125"/>
      <c r="G252" s="28"/>
      <c r="H252" s="126"/>
      <c r="I252" s="127"/>
      <c r="J252" s="128"/>
      <c r="K252" s="117"/>
      <c r="L252" s="118"/>
      <c r="M252" s="119"/>
    </row>
    <row r="253" spans="1:13" s="19" customFormat="1" ht="15.75" customHeight="1" x14ac:dyDescent="0.25">
      <c r="A253" s="31">
        <v>1</v>
      </c>
      <c r="B253" s="30"/>
      <c r="C253" s="121" t="s">
        <v>41</v>
      </c>
      <c r="D253" s="122"/>
      <c r="E253" s="38"/>
      <c r="F253" s="38"/>
      <c r="G253" s="28"/>
      <c r="H253" s="126"/>
      <c r="I253" s="127"/>
      <c r="J253" s="128"/>
      <c r="K253" s="117"/>
      <c r="L253" s="118"/>
      <c r="M253" s="119"/>
    </row>
    <row r="254" spans="1:13" s="19" customFormat="1" ht="53.45" customHeight="1" x14ac:dyDescent="0.25">
      <c r="A254" s="31"/>
      <c r="B254" s="30"/>
      <c r="C254" s="123" t="str">
        <f>CONCATENATE("Витрати  на виготовлення проектно-кошторисної документації по об'єкту: ",C252)</f>
        <v>Витрати  на виготовлення проектно-кошторисної документації по об'єкту: Будівництво спортивного майданчику за адресою: пров. 3-ій Березівський, 6 в м.Житомирі</v>
      </c>
      <c r="D254" s="124"/>
      <c r="E254" s="124"/>
      <c r="F254" s="125"/>
      <c r="G254" s="28" t="s">
        <v>36</v>
      </c>
      <c r="H254" s="126" t="s">
        <v>40</v>
      </c>
      <c r="I254" s="127"/>
      <c r="J254" s="128"/>
      <c r="K254" s="135">
        <f>K58</f>
        <v>20</v>
      </c>
      <c r="L254" s="136"/>
      <c r="M254" s="137"/>
    </row>
    <row r="255" spans="1:13" s="19" customFormat="1" ht="15.75" customHeight="1" x14ac:dyDescent="0.25">
      <c r="A255" s="31">
        <v>2</v>
      </c>
      <c r="B255" s="30"/>
      <c r="C255" s="121" t="s">
        <v>39</v>
      </c>
      <c r="D255" s="122"/>
      <c r="E255" s="38"/>
      <c r="F255" s="38"/>
      <c r="G255" s="28"/>
      <c r="H255" s="37"/>
      <c r="I255" s="36"/>
      <c r="J255" s="35"/>
      <c r="K255" s="34"/>
      <c r="L255" s="33"/>
      <c r="M255" s="32"/>
    </row>
    <row r="256" spans="1:13" s="19" customFormat="1" ht="54.6" customHeight="1" x14ac:dyDescent="0.25">
      <c r="A256" s="31"/>
      <c r="B256" s="30"/>
      <c r="C256" s="123" t="s">
        <v>67</v>
      </c>
      <c r="D256" s="124"/>
      <c r="E256" s="124"/>
      <c r="F256" s="125"/>
      <c r="G256" s="22" t="s">
        <v>38</v>
      </c>
      <c r="H256" s="126" t="s">
        <v>35</v>
      </c>
      <c r="I256" s="127"/>
      <c r="J256" s="128"/>
      <c r="K256" s="117">
        <v>1</v>
      </c>
      <c r="L256" s="118"/>
      <c r="M256" s="119"/>
    </row>
    <row r="257" spans="1:13" s="19" customFormat="1" ht="12" customHeight="1" x14ac:dyDescent="0.25">
      <c r="A257" s="31">
        <v>3</v>
      </c>
      <c r="B257" s="30"/>
      <c r="C257" s="121" t="s">
        <v>37</v>
      </c>
      <c r="D257" s="122"/>
      <c r="E257" s="38"/>
      <c r="F257" s="38"/>
      <c r="G257" s="28"/>
      <c r="H257" s="37"/>
      <c r="I257" s="36"/>
      <c r="J257" s="35"/>
      <c r="K257" s="34"/>
      <c r="L257" s="33"/>
      <c r="M257" s="32"/>
    </row>
    <row r="258" spans="1:13" s="19" customFormat="1" ht="52.5" customHeight="1" x14ac:dyDescent="0.25">
      <c r="A258" s="31"/>
      <c r="B258" s="30"/>
      <c r="C258" s="123" t="s">
        <v>66</v>
      </c>
      <c r="D258" s="124"/>
      <c r="E258" s="124"/>
      <c r="F258" s="125"/>
      <c r="G258" s="28" t="s">
        <v>36</v>
      </c>
      <c r="H258" s="126" t="s">
        <v>35</v>
      </c>
      <c r="I258" s="127"/>
      <c r="J258" s="128"/>
      <c r="K258" s="135">
        <f>K254</f>
        <v>20</v>
      </c>
      <c r="L258" s="136"/>
      <c r="M258" s="137"/>
    </row>
    <row r="259" spans="1:13" s="19" customFormat="1" ht="12.75" customHeight="1" x14ac:dyDescent="0.25">
      <c r="A259" s="31">
        <v>4</v>
      </c>
      <c r="B259" s="30"/>
      <c r="C259" s="121" t="s">
        <v>34</v>
      </c>
      <c r="D259" s="122"/>
      <c r="E259" s="38"/>
      <c r="F259" s="38"/>
      <c r="G259" s="28"/>
      <c r="H259" s="37"/>
      <c r="I259" s="36"/>
      <c r="J259" s="35"/>
      <c r="K259" s="34"/>
      <c r="L259" s="33"/>
      <c r="M259" s="32"/>
    </row>
    <row r="260" spans="1:13" s="19" customFormat="1" ht="53.25" customHeight="1" x14ac:dyDescent="0.25">
      <c r="A260" s="31"/>
      <c r="B260" s="30"/>
      <c r="C260" s="123" t="s">
        <v>65</v>
      </c>
      <c r="D260" s="124"/>
      <c r="E260" s="124"/>
      <c r="F260" s="125"/>
      <c r="G260" s="28" t="s">
        <v>33</v>
      </c>
      <c r="H260" s="126" t="s">
        <v>32</v>
      </c>
      <c r="I260" s="127"/>
      <c r="J260" s="128"/>
      <c r="K260" s="117">
        <v>100</v>
      </c>
      <c r="L260" s="118"/>
      <c r="M260" s="119"/>
    </row>
    <row r="261" spans="1:13" s="19" customFormat="1" ht="12.75" hidden="1" customHeight="1" x14ac:dyDescent="0.25">
      <c r="A261" s="31"/>
      <c r="B261" s="30"/>
      <c r="C261" s="140" t="s">
        <v>64</v>
      </c>
      <c r="D261" s="141"/>
      <c r="E261" s="40"/>
      <c r="F261" s="40"/>
      <c r="G261" s="28"/>
      <c r="H261" s="37"/>
      <c r="I261" s="36"/>
      <c r="J261" s="35"/>
      <c r="K261" s="34"/>
      <c r="L261" s="33"/>
      <c r="M261" s="32"/>
    </row>
    <row r="262" spans="1:13" s="19" customFormat="1" ht="42.6" hidden="1" customHeight="1" x14ac:dyDescent="0.25">
      <c r="A262" s="31"/>
      <c r="B262" s="39" t="e">
        <f>#REF!</f>
        <v>#REF!</v>
      </c>
      <c r="C262" s="123" t="e">
        <f>#REF!</f>
        <v>#REF!</v>
      </c>
      <c r="D262" s="124"/>
      <c r="E262" s="124"/>
      <c r="F262" s="125"/>
      <c r="G262" s="28"/>
      <c r="H262" s="126"/>
      <c r="I262" s="127"/>
      <c r="J262" s="128"/>
      <c r="K262" s="117"/>
      <c r="L262" s="118"/>
      <c r="M262" s="119"/>
    </row>
    <row r="263" spans="1:13" s="19" customFormat="1" ht="13.5" hidden="1" customHeight="1" x14ac:dyDescent="0.25">
      <c r="A263" s="31">
        <v>1</v>
      </c>
      <c r="B263" s="30"/>
      <c r="C263" s="121" t="s">
        <v>41</v>
      </c>
      <c r="D263" s="122"/>
      <c r="E263" s="38"/>
      <c r="F263" s="38"/>
      <c r="G263" s="28"/>
      <c r="H263" s="126"/>
      <c r="I263" s="127"/>
      <c r="J263" s="128"/>
      <c r="K263" s="117"/>
      <c r="L263" s="118"/>
      <c r="M263" s="119"/>
    </row>
    <row r="264" spans="1:13" s="19" customFormat="1" ht="42.75" hidden="1" customHeight="1" x14ac:dyDescent="0.25">
      <c r="A264" s="31"/>
      <c r="B264" s="30"/>
      <c r="C264" s="123" t="e">
        <f>CONCATENATE("Витрати  на ",C262)</f>
        <v>#REF!</v>
      </c>
      <c r="D264" s="124"/>
      <c r="E264" s="124"/>
      <c r="F264" s="125"/>
      <c r="G264" s="28" t="s">
        <v>36</v>
      </c>
      <c r="H264" s="126" t="s">
        <v>43</v>
      </c>
      <c r="I264" s="127"/>
      <c r="J264" s="128"/>
      <c r="K264" s="135"/>
      <c r="L264" s="136"/>
      <c r="M264" s="137"/>
    </row>
    <row r="265" spans="1:13" s="19" customFormat="1" ht="12" hidden="1" customHeight="1" x14ac:dyDescent="0.25">
      <c r="A265" s="31">
        <v>2</v>
      </c>
      <c r="B265" s="30"/>
      <c r="C265" s="121" t="s">
        <v>39</v>
      </c>
      <c r="D265" s="122"/>
      <c r="E265" s="38"/>
      <c r="F265" s="38"/>
      <c r="G265" s="28"/>
      <c r="H265" s="37"/>
      <c r="I265" s="36"/>
      <c r="J265" s="35"/>
      <c r="K265" s="34"/>
      <c r="L265" s="33"/>
      <c r="M265" s="32"/>
    </row>
    <row r="266" spans="1:13" s="19" customFormat="1" ht="40.9" hidden="1" customHeight="1" x14ac:dyDescent="0.25">
      <c r="A266" s="31"/>
      <c r="B266" s="30"/>
      <c r="C266" s="123" t="s">
        <v>63</v>
      </c>
      <c r="D266" s="124"/>
      <c r="E266" s="124"/>
      <c r="F266" s="125"/>
      <c r="G266" s="22" t="s">
        <v>38</v>
      </c>
      <c r="H266" s="126" t="s">
        <v>48</v>
      </c>
      <c r="I266" s="127"/>
      <c r="J266" s="128"/>
      <c r="K266" s="117">
        <v>1</v>
      </c>
      <c r="L266" s="118"/>
      <c r="M266" s="119"/>
    </row>
    <row r="267" spans="1:13" s="19" customFormat="1" ht="14.25" hidden="1" customHeight="1" x14ac:dyDescent="0.25">
      <c r="A267" s="31">
        <v>3</v>
      </c>
      <c r="B267" s="30"/>
      <c r="C267" s="121" t="s">
        <v>37</v>
      </c>
      <c r="D267" s="122"/>
      <c r="E267" s="38"/>
      <c r="F267" s="38"/>
      <c r="G267" s="28"/>
      <c r="H267" s="37"/>
      <c r="I267" s="36"/>
      <c r="J267" s="35"/>
      <c r="K267" s="34"/>
      <c r="L267" s="33"/>
      <c r="M267" s="32"/>
    </row>
    <row r="268" spans="1:13" s="19" customFormat="1" ht="55.15" hidden="1" customHeight="1" x14ac:dyDescent="0.25">
      <c r="A268" s="31"/>
      <c r="B268" s="30"/>
      <c r="C268" s="123" t="s">
        <v>62</v>
      </c>
      <c r="D268" s="124"/>
      <c r="E268" s="124"/>
      <c r="F268" s="125"/>
      <c r="G268" s="28" t="s">
        <v>36</v>
      </c>
      <c r="H268" s="126" t="s">
        <v>35</v>
      </c>
      <c r="I268" s="127"/>
      <c r="J268" s="128"/>
      <c r="K268" s="135">
        <f>K264</f>
        <v>0</v>
      </c>
      <c r="L268" s="136"/>
      <c r="M268" s="137"/>
    </row>
    <row r="269" spans="1:13" s="19" customFormat="1" ht="12" hidden="1" customHeight="1" x14ac:dyDescent="0.25">
      <c r="A269" s="31">
        <v>4</v>
      </c>
      <c r="B269" s="30"/>
      <c r="C269" s="121" t="s">
        <v>34</v>
      </c>
      <c r="D269" s="122"/>
      <c r="E269" s="38"/>
      <c r="F269" s="38"/>
      <c r="G269" s="28"/>
      <c r="H269" s="37"/>
      <c r="I269" s="36"/>
      <c r="J269" s="35"/>
      <c r="K269" s="34"/>
      <c r="L269" s="33"/>
      <c r="M269" s="32"/>
    </row>
    <row r="270" spans="1:13" s="19" customFormat="1" ht="53.45" hidden="1" customHeight="1" x14ac:dyDescent="0.25">
      <c r="A270" s="31"/>
      <c r="B270" s="30"/>
      <c r="C270" s="123" t="s">
        <v>57</v>
      </c>
      <c r="D270" s="124"/>
      <c r="E270" s="124"/>
      <c r="F270" s="125"/>
      <c r="G270" s="28" t="s">
        <v>33</v>
      </c>
      <c r="H270" s="126" t="s">
        <v>32</v>
      </c>
      <c r="I270" s="127"/>
      <c r="J270" s="128"/>
      <c r="K270" s="117">
        <v>100</v>
      </c>
      <c r="L270" s="118"/>
      <c r="M270" s="119"/>
    </row>
    <row r="271" spans="1:13" s="19" customFormat="1" ht="13.5" hidden="1" customHeight="1" x14ac:dyDescent="0.25">
      <c r="A271" s="31"/>
      <c r="B271" s="30"/>
      <c r="C271" s="140" t="s">
        <v>61</v>
      </c>
      <c r="D271" s="141"/>
      <c r="E271" s="40"/>
      <c r="F271" s="40"/>
      <c r="G271" s="28"/>
      <c r="H271" s="37"/>
      <c r="I271" s="36"/>
      <c r="J271" s="35"/>
      <c r="K271" s="34"/>
      <c r="L271" s="33"/>
      <c r="M271" s="32"/>
    </row>
    <row r="272" spans="1:13" s="19" customFormat="1" ht="54.75" hidden="1" customHeight="1" x14ac:dyDescent="0.25">
      <c r="A272" s="31"/>
      <c r="B272" s="39" t="e">
        <f>#REF!</f>
        <v>#REF!</v>
      </c>
      <c r="C272" s="123" t="e">
        <f>#REF!</f>
        <v>#REF!</v>
      </c>
      <c r="D272" s="124"/>
      <c r="E272" s="124"/>
      <c r="F272" s="125"/>
      <c r="G272" s="28"/>
      <c r="H272" s="126"/>
      <c r="I272" s="127"/>
      <c r="J272" s="128"/>
      <c r="K272" s="117"/>
      <c r="L272" s="118"/>
      <c r="M272" s="119"/>
    </row>
    <row r="273" spans="1:13" s="19" customFormat="1" ht="16.899999999999999" hidden="1" customHeight="1" x14ac:dyDescent="0.25">
      <c r="A273" s="31">
        <v>1</v>
      </c>
      <c r="B273" s="30"/>
      <c r="C273" s="121" t="s">
        <v>41</v>
      </c>
      <c r="D273" s="122"/>
      <c r="E273" s="38"/>
      <c r="F273" s="38"/>
      <c r="G273" s="28"/>
      <c r="H273" s="126"/>
      <c r="I273" s="127"/>
      <c r="J273" s="128"/>
      <c r="K273" s="117"/>
      <c r="L273" s="118"/>
      <c r="M273" s="119"/>
    </row>
    <row r="274" spans="1:13" s="19" customFormat="1" ht="51.75" hidden="1" customHeight="1" x14ac:dyDescent="0.25">
      <c r="A274" s="31"/>
      <c r="B274" s="30"/>
      <c r="C274" s="123" t="e">
        <f>CONCATENATE("Витрати на виконання робіт по об'єкту: ",C272)</f>
        <v>#REF!</v>
      </c>
      <c r="D274" s="124"/>
      <c r="E274" s="124"/>
      <c r="F274" s="125"/>
      <c r="G274" s="28" t="s">
        <v>36</v>
      </c>
      <c r="H274" s="126" t="s">
        <v>43</v>
      </c>
      <c r="I274" s="127"/>
      <c r="J274" s="128"/>
      <c r="K274" s="135" t="e">
        <f>#REF!</f>
        <v>#REF!</v>
      </c>
      <c r="L274" s="136"/>
      <c r="M274" s="137"/>
    </row>
    <row r="275" spans="1:13" s="19" customFormat="1" ht="12" hidden="1" customHeight="1" x14ac:dyDescent="0.25">
      <c r="A275" s="31">
        <v>2</v>
      </c>
      <c r="B275" s="30"/>
      <c r="C275" s="121" t="s">
        <v>39</v>
      </c>
      <c r="D275" s="122"/>
      <c r="E275" s="38"/>
      <c r="F275" s="38"/>
      <c r="G275" s="28"/>
      <c r="H275" s="37"/>
      <c r="I275" s="36"/>
      <c r="J275" s="35"/>
      <c r="K275" s="34"/>
      <c r="L275" s="33"/>
      <c r="M275" s="32"/>
    </row>
    <row r="276" spans="1:13" s="19" customFormat="1" ht="14.25" hidden="1" customHeight="1" x14ac:dyDescent="0.25">
      <c r="A276" s="31"/>
      <c r="B276" s="30"/>
      <c r="C276" s="123" t="str">
        <f>CONCATENATE("Кількість підйомних пристроїв, що планується встановити")</f>
        <v>Кількість підйомних пристроїв, що планується встановити</v>
      </c>
      <c r="D276" s="124"/>
      <c r="E276" s="124"/>
      <c r="F276" s="125"/>
      <c r="G276" s="22" t="s">
        <v>38</v>
      </c>
      <c r="H276" s="126" t="s">
        <v>48</v>
      </c>
      <c r="I276" s="127"/>
      <c r="J276" s="128"/>
      <c r="K276" s="117">
        <v>1</v>
      </c>
      <c r="L276" s="118"/>
      <c r="M276" s="119"/>
    </row>
    <row r="277" spans="1:13" s="19" customFormat="1" ht="18" hidden="1" customHeight="1" x14ac:dyDescent="0.25">
      <c r="A277" s="31">
        <v>3</v>
      </c>
      <c r="B277" s="30"/>
      <c r="C277" s="121" t="s">
        <v>37</v>
      </c>
      <c r="D277" s="122"/>
      <c r="E277" s="38"/>
      <c r="F277" s="38"/>
      <c r="G277" s="28"/>
      <c r="H277" s="37"/>
      <c r="I277" s="36"/>
      <c r="J277" s="35"/>
      <c r="K277" s="34"/>
      <c r="L277" s="33"/>
      <c r="M277" s="32"/>
    </row>
    <row r="278" spans="1:13" s="19" customFormat="1" ht="38.25" hidden="1" customHeight="1" x14ac:dyDescent="0.25">
      <c r="A278" s="31"/>
      <c r="B278" s="30"/>
      <c r="C278" s="123" t="str">
        <f>CONCATENATE("середні витрати на влаштування підйомного пристрою для доступу в приміщення інвалідів та маломобільних груп населення")</f>
        <v>середні витрати на влаштування підйомного пристрою для доступу в приміщення інвалідів та маломобільних груп населення</v>
      </c>
      <c r="D278" s="124"/>
      <c r="E278" s="124"/>
      <c r="F278" s="125"/>
      <c r="G278" s="28" t="s">
        <v>36</v>
      </c>
      <c r="H278" s="126" t="s">
        <v>35</v>
      </c>
      <c r="I278" s="127"/>
      <c r="J278" s="128"/>
      <c r="K278" s="135" t="e">
        <f>K274</f>
        <v>#REF!</v>
      </c>
      <c r="L278" s="136"/>
      <c r="M278" s="137"/>
    </row>
    <row r="279" spans="1:13" s="19" customFormat="1" ht="15.75" hidden="1" customHeight="1" x14ac:dyDescent="0.25">
      <c r="A279" s="31">
        <v>4</v>
      </c>
      <c r="B279" s="30"/>
      <c r="C279" s="121" t="s">
        <v>34</v>
      </c>
      <c r="D279" s="122"/>
      <c r="E279" s="38"/>
      <c r="F279" s="38"/>
      <c r="G279" s="28"/>
      <c r="H279" s="37"/>
      <c r="I279" s="36"/>
      <c r="J279" s="35"/>
      <c r="K279" s="34"/>
      <c r="L279" s="33"/>
      <c r="M279" s="32"/>
    </row>
    <row r="280" spans="1:13" s="19" customFormat="1" ht="64.5" hidden="1" customHeight="1" x14ac:dyDescent="0.25">
      <c r="A280" s="31"/>
      <c r="B280" s="30"/>
      <c r="C280" s="123" t="e">
        <f>CONCATENATE("відсоток фактично освоєних коштів по об'єкту: ",C272,"")</f>
        <v>#REF!</v>
      </c>
      <c r="D280" s="124"/>
      <c r="E280" s="124"/>
      <c r="F280" s="125"/>
      <c r="G280" s="28" t="s">
        <v>33</v>
      </c>
      <c r="H280" s="126" t="s">
        <v>32</v>
      </c>
      <c r="I280" s="127"/>
      <c r="J280" s="128"/>
      <c r="K280" s="117">
        <v>100</v>
      </c>
      <c r="L280" s="118"/>
      <c r="M280" s="119"/>
    </row>
    <row r="281" spans="1:13" s="19" customFormat="1" ht="14.45" hidden="1" customHeight="1" x14ac:dyDescent="0.25">
      <c r="A281" s="31"/>
      <c r="B281" s="30"/>
      <c r="C281" s="140" t="s">
        <v>60</v>
      </c>
      <c r="D281" s="141"/>
      <c r="E281" s="40"/>
      <c r="F281" s="40"/>
      <c r="G281" s="28"/>
      <c r="H281" s="37"/>
      <c r="I281" s="36"/>
      <c r="J281" s="35"/>
      <c r="K281" s="34"/>
      <c r="L281" s="33"/>
      <c r="M281" s="32"/>
    </row>
    <row r="282" spans="1:13" s="19" customFormat="1" ht="42.6" hidden="1" customHeight="1" x14ac:dyDescent="0.25">
      <c r="A282" s="31"/>
      <c r="B282" s="39" t="e">
        <f>#REF!</f>
        <v>#REF!</v>
      </c>
      <c r="C282" s="123" t="e">
        <f>#REF!</f>
        <v>#REF!</v>
      </c>
      <c r="D282" s="124"/>
      <c r="E282" s="124"/>
      <c r="F282" s="125"/>
      <c r="G282" s="28"/>
      <c r="H282" s="126"/>
      <c r="I282" s="127"/>
      <c r="J282" s="128"/>
      <c r="K282" s="117"/>
      <c r="L282" s="118"/>
      <c r="M282" s="119"/>
    </row>
    <row r="283" spans="1:13" s="19" customFormat="1" ht="15.75" hidden="1" customHeight="1" x14ac:dyDescent="0.25">
      <c r="A283" s="31">
        <v>1</v>
      </c>
      <c r="B283" s="30"/>
      <c r="C283" s="121" t="s">
        <v>41</v>
      </c>
      <c r="D283" s="122"/>
      <c r="E283" s="38"/>
      <c r="F283" s="38"/>
      <c r="G283" s="28"/>
      <c r="H283" s="126"/>
      <c r="I283" s="127"/>
      <c r="J283" s="128"/>
      <c r="K283" s="117"/>
      <c r="L283" s="118"/>
      <c r="M283" s="119"/>
    </row>
    <row r="284" spans="1:13" s="19" customFormat="1" ht="43.15" hidden="1" customHeight="1" x14ac:dyDescent="0.25">
      <c r="A284" s="31"/>
      <c r="B284" s="30"/>
      <c r="C284" s="123" t="e">
        <f>CONCATENATE("Витрати  на ",C282)</f>
        <v>#REF!</v>
      </c>
      <c r="D284" s="124"/>
      <c r="E284" s="124"/>
      <c r="F284" s="125"/>
      <c r="G284" s="28" t="s">
        <v>36</v>
      </c>
      <c r="H284" s="126" t="s">
        <v>43</v>
      </c>
      <c r="I284" s="127"/>
      <c r="J284" s="128"/>
      <c r="K284" s="135" t="e">
        <f>#REF!</f>
        <v>#REF!</v>
      </c>
      <c r="L284" s="118"/>
      <c r="M284" s="119"/>
    </row>
    <row r="285" spans="1:13" s="19" customFormat="1" ht="14.25" hidden="1" customHeight="1" x14ac:dyDescent="0.25">
      <c r="A285" s="31">
        <v>2</v>
      </c>
      <c r="B285" s="30"/>
      <c r="C285" s="121" t="s">
        <v>39</v>
      </c>
      <c r="D285" s="122"/>
      <c r="E285" s="38"/>
      <c r="F285" s="38"/>
      <c r="G285" s="28"/>
      <c r="H285" s="37"/>
      <c r="I285" s="36"/>
      <c r="J285" s="35"/>
      <c r="K285" s="34"/>
      <c r="L285" s="33"/>
      <c r="M285" s="32"/>
    </row>
    <row r="286" spans="1:13" s="19" customFormat="1" ht="41.45" hidden="1" customHeight="1" x14ac:dyDescent="0.25">
      <c r="A286" s="31"/>
      <c r="B286" s="30"/>
      <c r="C286" s="123" t="s">
        <v>59</v>
      </c>
      <c r="D286" s="124"/>
      <c r="E286" s="124"/>
      <c r="F286" s="125"/>
      <c r="G286" s="22" t="s">
        <v>38</v>
      </c>
      <c r="H286" s="126" t="s">
        <v>48</v>
      </c>
      <c r="I286" s="127"/>
      <c r="J286" s="128"/>
      <c r="K286" s="117">
        <v>1</v>
      </c>
      <c r="L286" s="118"/>
      <c r="M286" s="119"/>
    </row>
    <row r="287" spans="1:13" s="19" customFormat="1" ht="15.75" hidden="1" customHeight="1" x14ac:dyDescent="0.25">
      <c r="A287" s="31">
        <v>3</v>
      </c>
      <c r="B287" s="30"/>
      <c r="C287" s="121" t="s">
        <v>37</v>
      </c>
      <c r="D287" s="122"/>
      <c r="E287" s="38"/>
      <c r="F287" s="38"/>
      <c r="G287" s="28"/>
      <c r="H287" s="37"/>
      <c r="I287" s="36"/>
      <c r="J287" s="35"/>
      <c r="K287" s="34"/>
      <c r="L287" s="33"/>
      <c r="M287" s="32"/>
    </row>
    <row r="288" spans="1:13" s="19" customFormat="1" ht="39.75" hidden="1" customHeight="1" x14ac:dyDescent="0.25">
      <c r="A288" s="31"/>
      <c r="B288" s="30"/>
      <c r="C288" s="123" t="s">
        <v>58</v>
      </c>
      <c r="D288" s="124"/>
      <c r="E288" s="124"/>
      <c r="F288" s="125"/>
      <c r="G288" s="28" t="s">
        <v>36</v>
      </c>
      <c r="H288" s="126" t="s">
        <v>35</v>
      </c>
      <c r="I288" s="127"/>
      <c r="J288" s="128"/>
      <c r="K288" s="132" t="e">
        <f>K284/K286</f>
        <v>#REF!</v>
      </c>
      <c r="L288" s="133"/>
      <c r="M288" s="134"/>
    </row>
    <row r="289" spans="1:13" s="19" customFormat="1" ht="13.9" hidden="1" customHeight="1" x14ac:dyDescent="0.25">
      <c r="A289" s="31">
        <v>4</v>
      </c>
      <c r="B289" s="30"/>
      <c r="C289" s="121" t="s">
        <v>34</v>
      </c>
      <c r="D289" s="122"/>
      <c r="E289" s="38"/>
      <c r="F289" s="38"/>
      <c r="G289" s="28"/>
      <c r="H289" s="37"/>
      <c r="I289" s="36"/>
      <c r="J289" s="35"/>
      <c r="K289" s="34"/>
      <c r="L289" s="33"/>
      <c r="M289" s="32"/>
    </row>
    <row r="290" spans="1:13" s="19" customFormat="1" ht="54.6" hidden="1" customHeight="1" x14ac:dyDescent="0.25">
      <c r="A290" s="31"/>
      <c r="B290" s="30"/>
      <c r="C290" s="123" t="s">
        <v>57</v>
      </c>
      <c r="D290" s="124"/>
      <c r="E290" s="124"/>
      <c r="F290" s="125"/>
      <c r="G290" s="28" t="s">
        <v>33</v>
      </c>
      <c r="H290" s="126" t="s">
        <v>32</v>
      </c>
      <c r="I290" s="127"/>
      <c r="J290" s="128"/>
      <c r="K290" s="117">
        <v>100</v>
      </c>
      <c r="L290" s="118"/>
      <c r="M290" s="119"/>
    </row>
    <row r="291" spans="1:13" s="19" customFormat="1" ht="55.15" hidden="1" customHeight="1" x14ac:dyDescent="0.25">
      <c r="A291" s="31"/>
      <c r="B291" s="30"/>
      <c r="C291" s="123" t="e">
        <f>CONCATENATE("відсоток фактично освоєних коштів по об'єкту: ",C282,"")</f>
        <v>#REF!</v>
      </c>
      <c r="D291" s="124"/>
      <c r="E291" s="124"/>
      <c r="F291" s="125"/>
      <c r="G291" s="28" t="s">
        <v>33</v>
      </c>
      <c r="H291" s="126" t="s">
        <v>32</v>
      </c>
      <c r="I291" s="127"/>
      <c r="J291" s="128"/>
      <c r="K291" s="117">
        <v>100</v>
      </c>
      <c r="L291" s="118"/>
      <c r="M291" s="119"/>
    </row>
    <row r="292" spans="1:13" s="19" customFormat="1" ht="13.5" hidden="1" customHeight="1" x14ac:dyDescent="0.25">
      <c r="A292" s="31"/>
      <c r="B292" s="30"/>
      <c r="C292" s="140" t="s">
        <v>56</v>
      </c>
      <c r="D292" s="141"/>
      <c r="E292" s="40"/>
      <c r="F292" s="40"/>
      <c r="G292" s="28"/>
      <c r="H292" s="37"/>
      <c r="I292" s="36"/>
      <c r="J292" s="35"/>
      <c r="K292" s="34"/>
      <c r="L292" s="33"/>
      <c r="M292" s="32"/>
    </row>
    <row r="293" spans="1:13" s="19" customFormat="1" ht="27.75" hidden="1" customHeight="1" x14ac:dyDescent="0.25">
      <c r="A293" s="31"/>
      <c r="B293" s="39" t="e">
        <f>#REF!</f>
        <v>#REF!</v>
      </c>
      <c r="C293" s="123" t="e">
        <f>#REF!</f>
        <v>#REF!</v>
      </c>
      <c r="D293" s="124"/>
      <c r="E293" s="124"/>
      <c r="F293" s="125"/>
      <c r="G293" s="28"/>
      <c r="H293" s="126"/>
      <c r="I293" s="127"/>
      <c r="J293" s="128"/>
      <c r="K293" s="117"/>
      <c r="L293" s="118"/>
      <c r="M293" s="119"/>
    </row>
    <row r="294" spans="1:13" s="19" customFormat="1" ht="11.25" hidden="1" customHeight="1" x14ac:dyDescent="0.25">
      <c r="A294" s="31">
        <v>1</v>
      </c>
      <c r="B294" s="30"/>
      <c r="C294" s="121" t="s">
        <v>41</v>
      </c>
      <c r="D294" s="122"/>
      <c r="E294" s="38"/>
      <c r="F294" s="38"/>
      <c r="G294" s="28"/>
      <c r="H294" s="126"/>
      <c r="I294" s="127"/>
      <c r="J294" s="128"/>
      <c r="K294" s="117"/>
      <c r="L294" s="118"/>
      <c r="M294" s="119"/>
    </row>
    <row r="295" spans="1:13" s="19" customFormat="1" ht="56.45" hidden="1" customHeight="1" x14ac:dyDescent="0.25">
      <c r="A295" s="31"/>
      <c r="B295" s="30"/>
      <c r="C295" s="123" t="e">
        <f>CONCATENATE("Кредиторська заборгованність за виготовлену проектно-кошторисну документацію по об'єкту: ",C293)</f>
        <v>#REF!</v>
      </c>
      <c r="D295" s="124"/>
      <c r="E295" s="124"/>
      <c r="F295" s="125"/>
      <c r="G295" s="28" t="s">
        <v>36</v>
      </c>
      <c r="H295" s="126" t="s">
        <v>44</v>
      </c>
      <c r="I295" s="127"/>
      <c r="J295" s="128"/>
      <c r="K295" s="135">
        <v>0</v>
      </c>
      <c r="L295" s="118"/>
      <c r="M295" s="119"/>
    </row>
    <row r="296" spans="1:13" s="19" customFormat="1" ht="38.25" hidden="1" customHeight="1" x14ac:dyDescent="0.25">
      <c r="A296" s="31"/>
      <c r="B296" s="30"/>
      <c r="C296" s="123" t="e">
        <f>CONCATENATE("витрати на проведення робіт по об'єкту: ",C293)</f>
        <v>#REF!</v>
      </c>
      <c r="D296" s="124"/>
      <c r="E296" s="124"/>
      <c r="F296" s="125"/>
      <c r="G296" s="28" t="s">
        <v>36</v>
      </c>
      <c r="H296" s="126" t="s">
        <v>43</v>
      </c>
      <c r="I296" s="127"/>
      <c r="J296" s="128"/>
      <c r="K296" s="135" t="e">
        <f>#REF!</f>
        <v>#REF!</v>
      </c>
      <c r="L296" s="118"/>
      <c r="M296" s="119"/>
    </row>
    <row r="297" spans="1:13" s="19" customFormat="1" ht="15.75" hidden="1" customHeight="1" x14ac:dyDescent="0.25">
      <c r="A297" s="31">
        <v>2</v>
      </c>
      <c r="B297" s="30"/>
      <c r="C297" s="121" t="s">
        <v>39</v>
      </c>
      <c r="D297" s="122"/>
      <c r="E297" s="38"/>
      <c r="F297" s="38"/>
      <c r="G297" s="28"/>
      <c r="H297" s="37"/>
      <c r="I297" s="36"/>
      <c r="J297" s="35"/>
      <c r="K297" s="34"/>
      <c r="L297" s="33"/>
      <c r="M297" s="32"/>
    </row>
    <row r="298" spans="1:13" s="19" customFormat="1" ht="51" hidden="1" customHeight="1" x14ac:dyDescent="0.25">
      <c r="A298" s="31"/>
      <c r="B298" s="30"/>
      <c r="C298" s="151" t="e">
        <f>CONCATENATE("Загальна площа основної будівлі та елінгу для човнів по об'єкту:  ",C293,", що планується побудувати")</f>
        <v>#REF!</v>
      </c>
      <c r="D298" s="152"/>
      <c r="E298" s="152"/>
      <c r="F298" s="153"/>
      <c r="G298" s="22" t="s">
        <v>42</v>
      </c>
      <c r="H298" s="126" t="s">
        <v>35</v>
      </c>
      <c r="I298" s="127"/>
      <c r="J298" s="128"/>
      <c r="K298" s="117">
        <f>300+600</f>
        <v>900</v>
      </c>
      <c r="L298" s="118"/>
      <c r="M298" s="119"/>
    </row>
    <row r="299" spans="1:13" s="19" customFormat="1" ht="15.75" hidden="1" customHeight="1" x14ac:dyDescent="0.25">
      <c r="A299" s="31">
        <v>3</v>
      </c>
      <c r="B299" s="30"/>
      <c r="C299" s="121" t="s">
        <v>37</v>
      </c>
      <c r="D299" s="122"/>
      <c r="E299" s="38"/>
      <c r="F299" s="38"/>
      <c r="G299" s="28"/>
      <c r="H299" s="37"/>
      <c r="I299" s="36"/>
      <c r="J299" s="35"/>
      <c r="K299" s="34"/>
      <c r="L299" s="33"/>
      <c r="M299" s="32"/>
    </row>
    <row r="300" spans="1:13" s="19" customFormat="1" ht="25.5" hidden="1" customHeight="1" x14ac:dyDescent="0.25">
      <c r="A300" s="31"/>
      <c r="B300" s="30"/>
      <c r="C300" s="123" t="s">
        <v>55</v>
      </c>
      <c r="D300" s="124"/>
      <c r="E300" s="124"/>
      <c r="F300" s="125"/>
      <c r="G300" s="28" t="s">
        <v>36</v>
      </c>
      <c r="H300" s="126" t="s">
        <v>35</v>
      </c>
      <c r="I300" s="127"/>
      <c r="J300" s="128"/>
      <c r="K300" s="132" t="e">
        <f>K296/K298</f>
        <v>#REF!</v>
      </c>
      <c r="L300" s="133"/>
      <c r="M300" s="134"/>
    </row>
    <row r="301" spans="1:13" s="19" customFormat="1" ht="13.9" hidden="1" customHeight="1" x14ac:dyDescent="0.25">
      <c r="A301" s="31">
        <v>4</v>
      </c>
      <c r="B301" s="30"/>
      <c r="C301" s="121" t="s">
        <v>34</v>
      </c>
      <c r="D301" s="122"/>
      <c r="E301" s="38"/>
      <c r="F301" s="38"/>
      <c r="G301" s="28"/>
      <c r="H301" s="37"/>
      <c r="I301" s="36"/>
      <c r="J301" s="35"/>
      <c r="K301" s="34"/>
      <c r="L301" s="33"/>
      <c r="M301" s="32"/>
    </row>
    <row r="302" spans="1:13" s="19" customFormat="1" ht="54.6" hidden="1" customHeight="1" x14ac:dyDescent="0.25">
      <c r="A302" s="31"/>
      <c r="B302" s="30"/>
      <c r="C302" s="123" t="e">
        <f>CONCATENATE("відсоток погашеннякредиторської заборгованності по об'єкту:",C293,", за виготовлену проектно-кошторисну документацію")</f>
        <v>#REF!</v>
      </c>
      <c r="D302" s="124"/>
      <c r="E302" s="124"/>
      <c r="F302" s="125"/>
      <c r="G302" s="28" t="s">
        <v>33</v>
      </c>
      <c r="H302" s="126" t="s">
        <v>32</v>
      </c>
      <c r="I302" s="127"/>
      <c r="J302" s="128"/>
      <c r="K302" s="117">
        <v>100</v>
      </c>
      <c r="L302" s="118"/>
      <c r="M302" s="119"/>
    </row>
    <row r="303" spans="1:13" s="19" customFormat="1" ht="37.5" hidden="1" customHeight="1" x14ac:dyDescent="0.25">
      <c r="A303" s="31"/>
      <c r="B303" s="30"/>
      <c r="C303" s="123" t="e">
        <f>CONCATENATE("відсоток фактично освоєних коштів по об'єкту: ",C293,"")</f>
        <v>#REF!</v>
      </c>
      <c r="D303" s="124"/>
      <c r="E303" s="124"/>
      <c r="F303" s="125"/>
      <c r="G303" s="28" t="s">
        <v>33</v>
      </c>
      <c r="H303" s="126" t="s">
        <v>32</v>
      </c>
      <c r="I303" s="127"/>
      <c r="J303" s="128"/>
      <c r="K303" s="117">
        <v>100</v>
      </c>
      <c r="L303" s="118"/>
      <c r="M303" s="119"/>
    </row>
    <row r="304" spans="1:13" s="19" customFormat="1" ht="15" hidden="1" customHeight="1" x14ac:dyDescent="0.25">
      <c r="A304" s="31"/>
      <c r="B304" s="30"/>
      <c r="C304" s="140" t="s">
        <v>54</v>
      </c>
      <c r="D304" s="141"/>
      <c r="E304" s="40"/>
      <c r="F304" s="40"/>
      <c r="G304" s="28"/>
      <c r="H304" s="37"/>
      <c r="I304" s="36"/>
      <c r="J304" s="35"/>
      <c r="K304" s="34"/>
      <c r="L304" s="33"/>
      <c r="M304" s="32"/>
    </row>
    <row r="305" spans="1:13" s="19" customFormat="1" ht="28.15" hidden="1" customHeight="1" x14ac:dyDescent="0.25">
      <c r="A305" s="31"/>
      <c r="B305" s="39" t="e">
        <f>#REF!</f>
        <v>#REF!</v>
      </c>
      <c r="C305" s="123" t="e">
        <f>#REF!</f>
        <v>#REF!</v>
      </c>
      <c r="D305" s="124"/>
      <c r="E305" s="124"/>
      <c r="F305" s="125"/>
      <c r="G305" s="28"/>
      <c r="H305" s="126"/>
      <c r="I305" s="127"/>
      <c r="J305" s="128"/>
      <c r="K305" s="117"/>
      <c r="L305" s="118"/>
      <c r="M305" s="119"/>
    </row>
    <row r="306" spans="1:13" s="19" customFormat="1" ht="15.75" hidden="1" customHeight="1" x14ac:dyDescent="0.25">
      <c r="A306" s="31">
        <v>1</v>
      </c>
      <c r="B306" s="30"/>
      <c r="C306" s="121" t="s">
        <v>41</v>
      </c>
      <c r="D306" s="122"/>
      <c r="E306" s="38"/>
      <c r="F306" s="38"/>
      <c r="G306" s="28"/>
      <c r="H306" s="126"/>
      <c r="I306" s="127"/>
      <c r="J306" s="128"/>
      <c r="K306" s="117"/>
      <c r="L306" s="118"/>
      <c r="M306" s="119"/>
    </row>
    <row r="307" spans="1:13" s="19" customFormat="1" ht="39" hidden="1" customHeight="1" x14ac:dyDescent="0.25">
      <c r="A307" s="31"/>
      <c r="B307" s="30"/>
      <c r="C307" s="123" t="e">
        <f>CONCATENATE("витрати на проведення робіт по об'єкту: ",C305)</f>
        <v>#REF!</v>
      </c>
      <c r="D307" s="124"/>
      <c r="E307" s="124"/>
      <c r="F307" s="125"/>
      <c r="G307" s="28" t="s">
        <v>36</v>
      </c>
      <c r="H307" s="126" t="s">
        <v>43</v>
      </c>
      <c r="I307" s="127"/>
      <c r="J307" s="128"/>
      <c r="K307" s="135" t="e">
        <f>#REF!</f>
        <v>#REF!</v>
      </c>
      <c r="L307" s="118"/>
      <c r="M307" s="119"/>
    </row>
    <row r="308" spans="1:13" s="19" customFormat="1" ht="15.75" hidden="1" customHeight="1" x14ac:dyDescent="0.25">
      <c r="A308" s="31">
        <v>2</v>
      </c>
      <c r="B308" s="30"/>
      <c r="C308" s="121" t="s">
        <v>39</v>
      </c>
      <c r="D308" s="122"/>
      <c r="E308" s="38"/>
      <c r="F308" s="38"/>
      <c r="G308" s="28"/>
      <c r="H308" s="37"/>
      <c r="I308" s="36"/>
      <c r="J308" s="35"/>
      <c r="K308" s="34"/>
      <c r="L308" s="33"/>
      <c r="M308" s="32"/>
    </row>
    <row r="309" spans="1:13" s="19" customFormat="1" ht="52.5" hidden="1" customHeight="1" x14ac:dyDescent="0.25">
      <c r="A309" s="31"/>
      <c r="B309" s="30"/>
      <c r="C309" s="123" t="e">
        <f>CONCATENATE("Добова кількість відвідувачів, по об'єкту: ",C305,", на які заплановано реконструкцію")</f>
        <v>#REF!</v>
      </c>
      <c r="D309" s="124"/>
      <c r="E309" s="124"/>
      <c r="F309" s="125"/>
      <c r="G309" s="22" t="s">
        <v>53</v>
      </c>
      <c r="H309" s="126" t="s">
        <v>35</v>
      </c>
      <c r="I309" s="127"/>
      <c r="J309" s="128"/>
      <c r="K309" s="117">
        <v>600</v>
      </c>
      <c r="L309" s="118"/>
      <c r="M309" s="119"/>
    </row>
    <row r="310" spans="1:13" s="19" customFormat="1" ht="15" hidden="1" customHeight="1" x14ac:dyDescent="0.25">
      <c r="A310" s="31">
        <v>3</v>
      </c>
      <c r="B310" s="30"/>
      <c r="C310" s="121" t="s">
        <v>37</v>
      </c>
      <c r="D310" s="122"/>
      <c r="E310" s="38"/>
      <c r="F310" s="38"/>
      <c r="G310" s="28"/>
      <c r="H310" s="37"/>
      <c r="I310" s="36"/>
      <c r="J310" s="35"/>
      <c r="K310" s="34"/>
      <c r="L310" s="33"/>
      <c r="M310" s="32"/>
    </row>
    <row r="311" spans="1:13" s="19" customFormat="1" ht="37.5" hidden="1" customHeight="1" x14ac:dyDescent="0.25">
      <c r="A311" s="31"/>
      <c r="B311" s="30"/>
      <c r="C311" s="123" t="e">
        <f>CONCATENATE("середні витрати на реконструкцію одного відвідувача по об'єкту: ",C305)</f>
        <v>#REF!</v>
      </c>
      <c r="D311" s="124"/>
      <c r="E311" s="124"/>
      <c r="F311" s="125"/>
      <c r="G311" s="28" t="s">
        <v>36</v>
      </c>
      <c r="H311" s="126" t="s">
        <v>35</v>
      </c>
      <c r="I311" s="127"/>
      <c r="J311" s="128"/>
      <c r="K311" s="148" t="e">
        <f>K307/K309</f>
        <v>#REF!</v>
      </c>
      <c r="L311" s="149"/>
      <c r="M311" s="150"/>
    </row>
    <row r="312" spans="1:13" s="19" customFormat="1" ht="14.45" hidden="1" customHeight="1" x14ac:dyDescent="0.25">
      <c r="A312" s="31">
        <v>4</v>
      </c>
      <c r="B312" s="30"/>
      <c r="C312" s="121" t="s">
        <v>34</v>
      </c>
      <c r="D312" s="122"/>
      <c r="E312" s="38"/>
      <c r="F312" s="38"/>
      <c r="G312" s="28"/>
      <c r="H312" s="37"/>
      <c r="I312" s="36"/>
      <c r="J312" s="35"/>
      <c r="K312" s="34"/>
      <c r="L312" s="33"/>
      <c r="M312" s="32"/>
    </row>
    <row r="313" spans="1:13" s="19" customFormat="1" ht="42" hidden="1" customHeight="1" x14ac:dyDescent="0.25">
      <c r="A313" s="31"/>
      <c r="B313" s="30"/>
      <c r="C313" s="123" t="e">
        <f>CONCATENATE("відсоток фактично освоєних  коштів по об'єкту: ",C305,"")</f>
        <v>#REF!</v>
      </c>
      <c r="D313" s="124"/>
      <c r="E313" s="124"/>
      <c r="F313" s="125"/>
      <c r="G313" s="28" t="s">
        <v>33</v>
      </c>
      <c r="H313" s="126" t="s">
        <v>32</v>
      </c>
      <c r="I313" s="127"/>
      <c r="J313" s="128"/>
      <c r="K313" s="117">
        <v>100</v>
      </c>
      <c r="L313" s="118"/>
      <c r="M313" s="119"/>
    </row>
    <row r="314" spans="1:13" s="19" customFormat="1" ht="15" hidden="1" customHeight="1" x14ac:dyDescent="0.2">
      <c r="A314" s="22"/>
      <c r="B314" s="34"/>
      <c r="C314" s="140" t="s">
        <v>52</v>
      </c>
      <c r="D314" s="141"/>
      <c r="E314" s="44"/>
      <c r="F314" s="25"/>
      <c r="G314" s="22"/>
      <c r="H314" s="43"/>
      <c r="I314" s="42"/>
      <c r="J314" s="41"/>
      <c r="K314" s="34"/>
      <c r="L314" s="33"/>
      <c r="M314" s="32"/>
    </row>
    <row r="315" spans="1:13" s="19" customFormat="1" ht="42.75" hidden="1" customHeight="1" x14ac:dyDescent="0.25">
      <c r="A315" s="31"/>
      <c r="B315" s="39">
        <v>4716310</v>
      </c>
      <c r="C315" s="123" t="e">
        <f>#REF!</f>
        <v>#REF!</v>
      </c>
      <c r="D315" s="124"/>
      <c r="E315" s="124"/>
      <c r="F315" s="125"/>
      <c r="G315" s="28"/>
      <c r="H315" s="126"/>
      <c r="I315" s="127"/>
      <c r="J315" s="128"/>
      <c r="K315" s="145"/>
      <c r="L315" s="146"/>
      <c r="M315" s="147"/>
    </row>
    <row r="316" spans="1:13" s="19" customFormat="1" ht="15.75" hidden="1" customHeight="1" x14ac:dyDescent="0.25">
      <c r="A316" s="31">
        <v>1</v>
      </c>
      <c r="B316" s="30"/>
      <c r="C316" s="121" t="s">
        <v>41</v>
      </c>
      <c r="D316" s="122"/>
      <c r="E316" s="38"/>
      <c r="F316" s="38"/>
      <c r="G316" s="28"/>
      <c r="H316" s="126"/>
      <c r="I316" s="127"/>
      <c r="J316" s="128"/>
      <c r="K316" s="145"/>
      <c r="L316" s="146"/>
      <c r="M316" s="147"/>
    </row>
    <row r="317" spans="1:13" s="19" customFormat="1" ht="37.5" hidden="1" customHeight="1" x14ac:dyDescent="0.25">
      <c r="A317" s="31"/>
      <c r="B317" s="30"/>
      <c r="C317" s="142" t="s">
        <v>51</v>
      </c>
      <c r="D317" s="143"/>
      <c r="E317" s="143"/>
      <c r="F317" s="144"/>
      <c r="G317" s="28" t="s">
        <v>36</v>
      </c>
      <c r="H317" s="126" t="s">
        <v>50</v>
      </c>
      <c r="I317" s="127"/>
      <c r="J317" s="128"/>
      <c r="K317" s="135"/>
      <c r="L317" s="136"/>
      <c r="M317" s="137"/>
    </row>
    <row r="318" spans="1:13" s="19" customFormat="1" ht="52.5" hidden="1" customHeight="1" x14ac:dyDescent="0.25">
      <c r="A318" s="31"/>
      <c r="B318" s="30"/>
      <c r="C318" s="123" t="e">
        <f>CONCATENATE("Кредиторська заборгованість по виконаних роботах у 2014 р.  по об'єкту: ",C315)</f>
        <v>#REF!</v>
      </c>
      <c r="D318" s="124"/>
      <c r="E318" s="124"/>
      <c r="F318" s="125"/>
      <c r="G318" s="28" t="s">
        <v>36</v>
      </c>
      <c r="H318" s="126" t="s">
        <v>44</v>
      </c>
      <c r="I318" s="127"/>
      <c r="J318" s="128"/>
      <c r="K318" s="135"/>
      <c r="L318" s="136"/>
      <c r="M318" s="137"/>
    </row>
    <row r="319" spans="1:13" s="19" customFormat="1" ht="54.75" hidden="1" customHeight="1" x14ac:dyDescent="0.25">
      <c r="A319" s="31"/>
      <c r="B319" s="30"/>
      <c r="C319" s="123" t="e">
        <f>CONCATENATE("Витрати на виконання робіт по об'єкту: ",C315)</f>
        <v>#REF!</v>
      </c>
      <c r="D319" s="124"/>
      <c r="E319" s="124"/>
      <c r="F319" s="125"/>
      <c r="G319" s="28" t="s">
        <v>36</v>
      </c>
      <c r="H319" s="126" t="s">
        <v>43</v>
      </c>
      <c r="I319" s="127"/>
      <c r="J319" s="128"/>
      <c r="K319" s="135" t="e">
        <f>#REF!</f>
        <v>#REF!</v>
      </c>
      <c r="L319" s="136"/>
      <c r="M319" s="137"/>
    </row>
    <row r="320" spans="1:13" s="19" customFormat="1" ht="15.75" hidden="1" customHeight="1" x14ac:dyDescent="0.25">
      <c r="A320" s="31">
        <v>2</v>
      </c>
      <c r="B320" s="30"/>
      <c r="C320" s="121" t="s">
        <v>39</v>
      </c>
      <c r="D320" s="122"/>
      <c r="E320" s="38"/>
      <c r="F320" s="38"/>
      <c r="G320" s="28"/>
      <c r="H320" s="126"/>
      <c r="I320" s="127"/>
      <c r="J320" s="128"/>
      <c r="K320" s="145"/>
      <c r="L320" s="146"/>
      <c r="M320" s="147"/>
    </row>
    <row r="321" spans="1:13" s="19" customFormat="1" ht="51.75" hidden="1" customHeight="1" x14ac:dyDescent="0.25">
      <c r="A321" s="31"/>
      <c r="B321" s="30"/>
      <c r="C321" s="123" t="e">
        <f>CONCATENATE("Кількість пандусів по об'єкту: ",C315,", що планується облаштувати")</f>
        <v>#REF!</v>
      </c>
      <c r="D321" s="124"/>
      <c r="E321" s="124"/>
      <c r="F321" s="125"/>
      <c r="G321" s="28" t="s">
        <v>38</v>
      </c>
      <c r="H321" s="126" t="s">
        <v>35</v>
      </c>
      <c r="I321" s="127"/>
      <c r="J321" s="128"/>
      <c r="K321" s="145">
        <v>1</v>
      </c>
      <c r="L321" s="146"/>
      <c r="M321" s="147"/>
    </row>
    <row r="322" spans="1:13" s="19" customFormat="1" ht="14.25" hidden="1" customHeight="1" x14ac:dyDescent="0.25">
      <c r="A322" s="31">
        <v>3</v>
      </c>
      <c r="B322" s="30"/>
      <c r="C322" s="121" t="s">
        <v>37</v>
      </c>
      <c r="D322" s="122"/>
      <c r="E322" s="38"/>
      <c r="F322" s="38"/>
      <c r="G322" s="28"/>
      <c r="H322" s="126"/>
      <c r="I322" s="127"/>
      <c r="J322" s="128"/>
      <c r="K322" s="145"/>
      <c r="L322" s="146"/>
      <c r="M322" s="147"/>
    </row>
    <row r="323" spans="1:13" s="19" customFormat="1" ht="13.5" hidden="1" customHeight="1" x14ac:dyDescent="0.25">
      <c r="A323" s="31"/>
      <c r="B323" s="30"/>
      <c r="C323" s="142" t="s">
        <v>49</v>
      </c>
      <c r="D323" s="143"/>
      <c r="E323" s="143"/>
      <c r="F323" s="144"/>
      <c r="G323" s="28" t="s">
        <v>36</v>
      </c>
      <c r="H323" s="126" t="s">
        <v>35</v>
      </c>
      <c r="I323" s="127"/>
      <c r="J323" s="128"/>
      <c r="K323" s="135" t="e">
        <f>K319/K321</f>
        <v>#REF!</v>
      </c>
      <c r="L323" s="136"/>
      <c r="M323" s="137"/>
    </row>
    <row r="324" spans="1:13" s="19" customFormat="1" ht="14.25" hidden="1" customHeight="1" x14ac:dyDescent="0.25">
      <c r="A324" s="31">
        <v>4</v>
      </c>
      <c r="B324" s="30"/>
      <c r="C324" s="121" t="s">
        <v>34</v>
      </c>
      <c r="D324" s="122"/>
      <c r="E324" s="38"/>
      <c r="F324" s="38"/>
      <c r="G324" s="28"/>
      <c r="H324" s="126"/>
      <c r="I324" s="127"/>
      <c r="J324" s="128"/>
      <c r="K324" s="145"/>
      <c r="L324" s="146"/>
      <c r="M324" s="147"/>
    </row>
    <row r="325" spans="1:13" s="19" customFormat="1" ht="55.15" hidden="1" customHeight="1" x14ac:dyDescent="0.25">
      <c r="A325" s="31"/>
      <c r="B325" s="30"/>
      <c r="C325" s="123" t="e">
        <f>CONCATENATE("відсоток погашення кредиторської заборгованості по виконаних роботах у 2014 р.  по об'єкту: ",C315)</f>
        <v>#REF!</v>
      </c>
      <c r="D325" s="124"/>
      <c r="E325" s="124"/>
      <c r="F325" s="125"/>
      <c r="G325" s="28" t="s">
        <v>33</v>
      </c>
      <c r="H325" s="126" t="s">
        <v>32</v>
      </c>
      <c r="I325" s="127"/>
      <c r="J325" s="128"/>
      <c r="K325" s="117">
        <v>100</v>
      </c>
      <c r="L325" s="118"/>
      <c r="M325" s="119"/>
    </row>
    <row r="326" spans="1:13" s="19" customFormat="1" ht="53.25" hidden="1" customHeight="1" x14ac:dyDescent="0.25">
      <c r="A326" s="31"/>
      <c r="B326" s="30"/>
      <c r="C326" s="142" t="e">
        <f>CONCATENATE("відсоток фактично освоєних коштів  по об'єкту: ",C315,"")</f>
        <v>#REF!</v>
      </c>
      <c r="D326" s="143"/>
      <c r="E326" s="143"/>
      <c r="F326" s="144"/>
      <c r="G326" s="28" t="s">
        <v>33</v>
      </c>
      <c r="H326" s="126" t="s">
        <v>32</v>
      </c>
      <c r="I326" s="127"/>
      <c r="J326" s="128"/>
      <c r="K326" s="117">
        <v>100</v>
      </c>
      <c r="L326" s="118"/>
      <c r="M326" s="119"/>
    </row>
    <row r="327" spans="1:13" s="19" customFormat="1" ht="14.45" customHeight="1" x14ac:dyDescent="0.25">
      <c r="A327" s="31"/>
      <c r="B327" s="30"/>
      <c r="C327" s="138" t="str">
        <f>CONCATENATE("Завдання",A59)</f>
        <v>Завдання19</v>
      </c>
      <c r="D327" s="139"/>
      <c r="E327" s="40"/>
      <c r="F327" s="40"/>
      <c r="G327" s="28"/>
      <c r="H327" s="37"/>
      <c r="I327" s="36"/>
      <c r="J327" s="35"/>
      <c r="K327" s="34"/>
      <c r="L327" s="33"/>
      <c r="M327" s="32"/>
    </row>
    <row r="328" spans="1:13" s="19" customFormat="1" ht="27.75" customHeight="1" x14ac:dyDescent="0.25">
      <c r="A328" s="31"/>
      <c r="B328" s="39">
        <f>B59</f>
        <v>4716310</v>
      </c>
      <c r="C328" s="123" t="str">
        <f>D59</f>
        <v>Реконструкція приміщень дошкільного  навчального закладу №32 по вул.Якубовського,10 в м.Житомирі</v>
      </c>
      <c r="D328" s="124"/>
      <c r="E328" s="124"/>
      <c r="F328" s="125"/>
      <c r="G328" s="28"/>
      <c r="H328" s="126"/>
      <c r="I328" s="127"/>
      <c r="J328" s="128"/>
      <c r="K328" s="117"/>
      <c r="L328" s="118"/>
      <c r="M328" s="119"/>
    </row>
    <row r="329" spans="1:13" s="19" customFormat="1" ht="15.75" customHeight="1" x14ac:dyDescent="0.25">
      <c r="A329" s="31">
        <v>1</v>
      </c>
      <c r="B329" s="30"/>
      <c r="C329" s="121" t="s">
        <v>41</v>
      </c>
      <c r="D329" s="122"/>
      <c r="E329" s="38"/>
      <c r="F329" s="38"/>
      <c r="G329" s="28"/>
      <c r="H329" s="126"/>
      <c r="I329" s="127"/>
      <c r="J329" s="128"/>
      <c r="K329" s="117"/>
      <c r="L329" s="118"/>
      <c r="M329" s="119"/>
    </row>
    <row r="330" spans="1:13" s="19" customFormat="1" ht="43.15" customHeight="1" x14ac:dyDescent="0.25">
      <c r="A330" s="31"/>
      <c r="B330" s="30"/>
      <c r="C330" s="123" t="str">
        <f>CONCATENATE("витрати на проведення робіт по об'єкту: ",C328)</f>
        <v>витрати на проведення робіт по об'єкту: Реконструкція приміщень дошкільного  навчального закладу №32 по вул.Якубовського,10 в м.Житомирі</v>
      </c>
      <c r="D330" s="124"/>
      <c r="E330" s="124"/>
      <c r="F330" s="125"/>
      <c r="G330" s="28" t="s">
        <v>36</v>
      </c>
      <c r="H330" s="126" t="s">
        <v>40</v>
      </c>
      <c r="I330" s="127"/>
      <c r="J330" s="128"/>
      <c r="K330" s="135">
        <f>L59</f>
        <v>10200</v>
      </c>
      <c r="L330" s="118"/>
      <c r="M330" s="119"/>
    </row>
    <row r="331" spans="1:13" s="19" customFormat="1" ht="13.5" customHeight="1" x14ac:dyDescent="0.25">
      <c r="A331" s="31">
        <v>2</v>
      </c>
      <c r="B331" s="30"/>
      <c r="C331" s="121" t="s">
        <v>39</v>
      </c>
      <c r="D331" s="122"/>
      <c r="E331" s="38"/>
      <c r="F331" s="38"/>
      <c r="G331" s="28"/>
      <c r="H331" s="37"/>
      <c r="I331" s="36"/>
      <c r="J331" s="35"/>
      <c r="K331" s="34"/>
      <c r="L331" s="33"/>
      <c r="M331" s="32"/>
    </row>
    <row r="332" spans="1:13" s="19" customFormat="1" ht="52.5" customHeight="1" x14ac:dyDescent="0.25">
      <c r="A332" s="31"/>
      <c r="B332" s="30"/>
      <c r="C332" s="123" t="str">
        <f>CONCATENATE("Кількість дитячих місць, по об'єкту: ",C328,", на які заплановано реконструкцію")</f>
        <v>Кількість дитячих місць, по об'єкту: Реконструкція приміщень дошкільного  навчального закладу №32 по вул.Якубовського,10 в м.Житомирі, на які заплановано реконструкцію</v>
      </c>
      <c r="D332" s="124"/>
      <c r="E332" s="124"/>
      <c r="F332" s="125"/>
      <c r="G332" s="22" t="s">
        <v>38</v>
      </c>
      <c r="H332" s="126" t="s">
        <v>48</v>
      </c>
      <c r="I332" s="127"/>
      <c r="J332" s="128"/>
      <c r="K332" s="117">
        <v>110</v>
      </c>
      <c r="L332" s="118"/>
      <c r="M332" s="119"/>
    </row>
    <row r="333" spans="1:13" s="19" customFormat="1" ht="15.75" customHeight="1" x14ac:dyDescent="0.25">
      <c r="A333" s="31">
        <v>3</v>
      </c>
      <c r="B333" s="30"/>
      <c r="C333" s="121" t="s">
        <v>37</v>
      </c>
      <c r="D333" s="122"/>
      <c r="E333" s="38"/>
      <c r="F333" s="38"/>
      <c r="G333" s="28"/>
      <c r="H333" s="37"/>
      <c r="I333" s="36"/>
      <c r="J333" s="35"/>
      <c r="K333" s="34"/>
      <c r="L333" s="33"/>
      <c r="M333" s="32"/>
    </row>
    <row r="334" spans="1:13" s="19" customFormat="1" ht="53.25" customHeight="1" x14ac:dyDescent="0.25">
      <c r="A334" s="31"/>
      <c r="B334" s="30"/>
      <c r="C334" s="123" t="str">
        <f>CONCATENATE("середні витрати на реконструкцію одного дитячого місця по об'єкту: ",C328)</f>
        <v>середні витрати на реконструкцію одного дитячого місця по об'єкту: Реконструкція приміщень дошкільного  навчального закладу №32 по вул.Якубовського,10 в м.Житомирі</v>
      </c>
      <c r="D334" s="124"/>
      <c r="E334" s="124"/>
      <c r="F334" s="125"/>
      <c r="G334" s="28" t="s">
        <v>36</v>
      </c>
      <c r="H334" s="126" t="s">
        <v>35</v>
      </c>
      <c r="I334" s="127"/>
      <c r="J334" s="128"/>
      <c r="K334" s="132">
        <f>K330/K332</f>
        <v>92.727272727272734</v>
      </c>
      <c r="L334" s="133"/>
      <c r="M334" s="134"/>
    </row>
    <row r="335" spans="1:13" s="19" customFormat="1" ht="13.9" customHeight="1" x14ac:dyDescent="0.25">
      <c r="A335" s="31">
        <v>4</v>
      </c>
      <c r="B335" s="30"/>
      <c r="C335" s="121" t="s">
        <v>34</v>
      </c>
      <c r="D335" s="122"/>
      <c r="E335" s="38"/>
      <c r="F335" s="38"/>
      <c r="G335" s="28"/>
      <c r="H335" s="37"/>
      <c r="I335" s="36"/>
      <c r="J335" s="35"/>
      <c r="K335" s="34"/>
      <c r="L335" s="33"/>
      <c r="M335" s="32"/>
    </row>
    <row r="336" spans="1:13" s="19" customFormat="1" ht="42" customHeight="1" x14ac:dyDescent="0.25">
      <c r="A336" s="31"/>
      <c r="B336" s="30"/>
      <c r="C336" s="123" t="str">
        <f>CONCATENATE("відсоток фактично освоєних коштів по об'єкту: ",C328,"")</f>
        <v>відсоток фактично освоєних коштів по об'єкту: Реконструкція приміщень дошкільного  навчального закладу №32 по вул.Якубовського,10 в м.Житомирі</v>
      </c>
      <c r="D336" s="124"/>
      <c r="E336" s="124"/>
      <c r="F336" s="125"/>
      <c r="G336" s="28" t="s">
        <v>33</v>
      </c>
      <c r="H336" s="126" t="s">
        <v>32</v>
      </c>
      <c r="I336" s="127"/>
      <c r="J336" s="128"/>
      <c r="K336" s="117">
        <v>100</v>
      </c>
      <c r="L336" s="118"/>
      <c r="M336" s="119"/>
    </row>
    <row r="337" spans="1:13" s="19" customFormat="1" ht="14.45" customHeight="1" x14ac:dyDescent="0.25">
      <c r="A337" s="31"/>
      <c r="B337" s="30"/>
      <c r="C337" s="138" t="str">
        <f>CONCATENATE("Завдання",A60)</f>
        <v>Завдання20</v>
      </c>
      <c r="D337" s="139"/>
      <c r="E337" s="40"/>
      <c r="F337" s="40"/>
      <c r="G337" s="28"/>
      <c r="H337" s="37"/>
      <c r="I337" s="36"/>
      <c r="J337" s="35"/>
      <c r="K337" s="34"/>
      <c r="L337" s="33"/>
      <c r="M337" s="32"/>
    </row>
    <row r="338" spans="1:13" s="19" customFormat="1" ht="27.75" customHeight="1" x14ac:dyDescent="0.25">
      <c r="A338" s="31"/>
      <c r="B338" s="39">
        <f>B59</f>
        <v>4716310</v>
      </c>
      <c r="C338" s="123" t="str">
        <f>D60</f>
        <v>Будівництво індустріального парку по шосе Київському в м.Житомирі (співфінансування)</v>
      </c>
      <c r="D338" s="124"/>
      <c r="E338" s="124"/>
      <c r="F338" s="125"/>
      <c r="G338" s="28"/>
      <c r="H338" s="126"/>
      <c r="I338" s="127"/>
      <c r="J338" s="128"/>
      <c r="K338" s="117"/>
      <c r="L338" s="118"/>
      <c r="M338" s="119"/>
    </row>
    <row r="339" spans="1:13" s="19" customFormat="1" ht="15.75" customHeight="1" x14ac:dyDescent="0.25">
      <c r="A339" s="31">
        <v>1</v>
      </c>
      <c r="B339" s="30"/>
      <c r="C339" s="121" t="s">
        <v>41</v>
      </c>
      <c r="D339" s="122"/>
      <c r="E339" s="38"/>
      <c r="F339" s="38"/>
      <c r="G339" s="28"/>
      <c r="H339" s="126"/>
      <c r="I339" s="127"/>
      <c r="J339" s="128"/>
      <c r="K339" s="117"/>
      <c r="L339" s="118"/>
      <c r="M339" s="119"/>
    </row>
    <row r="340" spans="1:13" s="19" customFormat="1" ht="40.5" customHeight="1" x14ac:dyDescent="0.25">
      <c r="A340" s="31"/>
      <c r="B340" s="30"/>
      <c r="C340" s="123" t="str">
        <f>CONCATENATE("витрати на проведення робіт по об'єкту: ",C338)</f>
        <v>витрати на проведення робіт по об'єкту: Будівництво індустріального парку по шосе Київському в м.Житомирі (співфінансування)</v>
      </c>
      <c r="D340" s="124"/>
      <c r="E340" s="124"/>
      <c r="F340" s="125"/>
      <c r="G340" s="28" t="s">
        <v>36</v>
      </c>
      <c r="H340" s="126" t="s">
        <v>40</v>
      </c>
      <c r="I340" s="127"/>
      <c r="J340" s="128"/>
      <c r="K340" s="135">
        <f>L60</f>
        <v>2700</v>
      </c>
      <c r="L340" s="118"/>
      <c r="M340" s="119"/>
    </row>
    <row r="341" spans="1:13" s="19" customFormat="1" ht="15.75" customHeight="1" x14ac:dyDescent="0.25">
      <c r="A341" s="31">
        <v>2</v>
      </c>
      <c r="B341" s="30"/>
      <c r="C341" s="121" t="s">
        <v>39</v>
      </c>
      <c r="D341" s="122"/>
      <c r="E341" s="38"/>
      <c r="F341" s="38"/>
      <c r="G341" s="28"/>
      <c r="H341" s="37"/>
      <c r="I341" s="36"/>
      <c r="J341" s="35"/>
      <c r="K341" s="34"/>
      <c r="L341" s="33"/>
      <c r="M341" s="32"/>
    </row>
    <row r="342" spans="1:13" s="19" customFormat="1" ht="40.5" customHeight="1" x14ac:dyDescent="0.25">
      <c r="A342" s="31"/>
      <c r="B342" s="30"/>
      <c r="C342" s="123" t="str">
        <f>CONCATENATE("Загальна площа  об'єкту: ",C338,", на якому заплановано будівництво")</f>
        <v>Загальна площа  об'єкту: Будівництво індустріального парку по шосе Київському в м.Житомирі (співфінансування), на якому заплановано будівництво</v>
      </c>
      <c r="D342" s="124"/>
      <c r="E342" s="124"/>
      <c r="F342" s="125"/>
      <c r="G342" s="22" t="s">
        <v>47</v>
      </c>
      <c r="H342" s="126" t="s">
        <v>35</v>
      </c>
      <c r="I342" s="127"/>
      <c r="J342" s="128"/>
      <c r="K342" s="117">
        <v>24.73</v>
      </c>
      <c r="L342" s="118"/>
      <c r="M342" s="119"/>
    </row>
    <row r="343" spans="1:13" s="19" customFormat="1" ht="15.75" customHeight="1" x14ac:dyDescent="0.25">
      <c r="A343" s="31">
        <v>3</v>
      </c>
      <c r="B343" s="30"/>
      <c r="C343" s="121" t="s">
        <v>37</v>
      </c>
      <c r="D343" s="122"/>
      <c r="E343" s="38"/>
      <c r="F343" s="38"/>
      <c r="G343" s="28"/>
      <c r="H343" s="37"/>
      <c r="I343" s="36"/>
      <c r="J343" s="35"/>
      <c r="K343" s="34"/>
      <c r="L343" s="33"/>
      <c r="M343" s="32"/>
    </row>
    <row r="344" spans="1:13" s="19" customFormat="1" ht="39" customHeight="1" x14ac:dyDescent="0.25">
      <c r="A344" s="31"/>
      <c r="B344" s="30"/>
      <c r="C344" s="123" t="str">
        <f>CONCATENATE("середні витрати на будівництво 1 Га по об'єкту: ",C338)</f>
        <v>середні витрати на будівництво 1 Га по об'єкту: Будівництво індустріального парку по шосе Київському в м.Житомирі (співфінансування)</v>
      </c>
      <c r="D344" s="124"/>
      <c r="E344" s="124"/>
      <c r="F344" s="125"/>
      <c r="G344" s="28" t="s">
        <v>36</v>
      </c>
      <c r="H344" s="126" t="s">
        <v>35</v>
      </c>
      <c r="I344" s="127"/>
      <c r="J344" s="128"/>
      <c r="K344" s="132">
        <f>K340/K342</f>
        <v>109.17913465426606</v>
      </c>
      <c r="L344" s="133"/>
      <c r="M344" s="134"/>
    </row>
    <row r="345" spans="1:13" s="19" customFormat="1" ht="13.9" customHeight="1" x14ac:dyDescent="0.25">
      <c r="A345" s="31">
        <v>4</v>
      </c>
      <c r="B345" s="30"/>
      <c r="C345" s="121" t="s">
        <v>34</v>
      </c>
      <c r="D345" s="122"/>
      <c r="E345" s="38"/>
      <c r="F345" s="38"/>
      <c r="G345" s="28"/>
      <c r="H345" s="37"/>
      <c r="I345" s="36"/>
      <c r="J345" s="35"/>
      <c r="K345" s="34"/>
      <c r="L345" s="33"/>
      <c r="M345" s="32"/>
    </row>
    <row r="346" spans="1:13" s="19" customFormat="1" ht="42" customHeight="1" x14ac:dyDescent="0.25">
      <c r="A346" s="31"/>
      <c r="B346" s="30"/>
      <c r="C346" s="123" t="str">
        <f>CONCATENATE("відсоток фактично освоєних коштів по об'єкту: ",C338,"")</f>
        <v>відсоток фактично освоєних коштів по об'єкту: Будівництво індустріального парку по шосе Київському в м.Житомирі (співфінансування)</v>
      </c>
      <c r="D346" s="124"/>
      <c r="E346" s="124"/>
      <c r="F346" s="125"/>
      <c r="G346" s="28" t="s">
        <v>33</v>
      </c>
      <c r="H346" s="126" t="s">
        <v>32</v>
      </c>
      <c r="I346" s="127"/>
      <c r="J346" s="128"/>
      <c r="K346" s="117">
        <v>100</v>
      </c>
      <c r="L346" s="118"/>
      <c r="M346" s="119"/>
    </row>
    <row r="347" spans="1:13" s="19" customFormat="1" ht="14.45" customHeight="1" x14ac:dyDescent="0.25">
      <c r="A347" s="31"/>
      <c r="B347" s="30"/>
      <c r="C347" s="138" t="str">
        <f>CONCATENATE("Завдання",A61)</f>
        <v>Завдання21</v>
      </c>
      <c r="D347" s="139"/>
      <c r="E347" s="40"/>
      <c r="F347" s="40"/>
      <c r="G347" s="28"/>
      <c r="H347" s="37"/>
      <c r="I347" s="36"/>
      <c r="J347" s="35"/>
      <c r="K347" s="34"/>
      <c r="L347" s="33"/>
      <c r="M347" s="32"/>
    </row>
    <row r="348" spans="1:13" s="19" customFormat="1" ht="27.75" customHeight="1" x14ac:dyDescent="0.25">
      <c r="A348" s="31"/>
      <c r="B348" s="39">
        <f>B61</f>
        <v>4716310</v>
      </c>
      <c r="C348" s="123" t="str">
        <f>D61</f>
        <v>Будівництво Бульвару Тетерівського в м.Житомирі (виготовлення ПКД)</v>
      </c>
      <c r="D348" s="124"/>
      <c r="E348" s="124"/>
      <c r="F348" s="125"/>
      <c r="G348" s="28"/>
      <c r="H348" s="126"/>
      <c r="I348" s="127"/>
      <c r="J348" s="128"/>
      <c r="K348" s="117"/>
      <c r="L348" s="118"/>
      <c r="M348" s="119"/>
    </row>
    <row r="349" spans="1:13" s="19" customFormat="1" ht="13.5" customHeight="1" x14ac:dyDescent="0.25">
      <c r="A349" s="31">
        <v>1</v>
      </c>
      <c r="B349" s="30"/>
      <c r="C349" s="121" t="s">
        <v>41</v>
      </c>
      <c r="D349" s="122"/>
      <c r="E349" s="38"/>
      <c r="F349" s="38"/>
      <c r="G349" s="28"/>
      <c r="H349" s="126"/>
      <c r="I349" s="127"/>
      <c r="J349" s="128"/>
      <c r="K349" s="117"/>
      <c r="L349" s="118"/>
      <c r="M349" s="119"/>
    </row>
    <row r="350" spans="1:13" s="19" customFormat="1" ht="43.15" customHeight="1" x14ac:dyDescent="0.25">
      <c r="A350" s="31"/>
      <c r="B350" s="30"/>
      <c r="C350" s="123" t="str">
        <f>CONCATENATE("витрати на виготовлення проектно-кошторисної документації по об'єкту: ","Будівництво Бульвару Тетерівського в м.Житомирі")</f>
        <v>витрати на виготовлення проектно-кошторисної документації по об'єкту: Будівництво Бульвару Тетерівського в м.Житомирі</v>
      </c>
      <c r="D350" s="124"/>
      <c r="E350" s="124"/>
      <c r="F350" s="125"/>
      <c r="G350" s="28" t="s">
        <v>36</v>
      </c>
      <c r="H350" s="126" t="s">
        <v>40</v>
      </c>
      <c r="I350" s="127"/>
      <c r="J350" s="128"/>
      <c r="K350" s="135">
        <f>L61</f>
        <v>120</v>
      </c>
      <c r="L350" s="118"/>
      <c r="M350" s="119"/>
    </row>
    <row r="351" spans="1:13" s="19" customFormat="1" ht="14.25" customHeight="1" x14ac:dyDescent="0.25">
      <c r="A351" s="31">
        <v>2</v>
      </c>
      <c r="B351" s="30"/>
      <c r="C351" s="121" t="s">
        <v>39</v>
      </c>
      <c r="D351" s="122"/>
      <c r="E351" s="38"/>
      <c r="F351" s="38"/>
      <c r="G351" s="28"/>
      <c r="H351" s="37"/>
      <c r="I351" s="36"/>
      <c r="J351" s="35"/>
      <c r="K351" s="34"/>
      <c r="L351" s="33"/>
      <c r="M351" s="32"/>
    </row>
    <row r="352" spans="1:13" s="19" customFormat="1" ht="40.5" customHeight="1" x14ac:dyDescent="0.25">
      <c r="A352" s="31"/>
      <c r="B352" s="30"/>
      <c r="C352" s="123" t="str">
        <f>CONCATENATE("Кількість проектно-кошторисної документації по  об'єкту: ",C348,", що планованується виготовити")</f>
        <v>Кількість проектно-кошторисної документації по  об'єкту: Будівництво Бульвару Тетерівського в м.Житомирі (виготовлення ПКД), що планованується виготовити</v>
      </c>
      <c r="D352" s="124"/>
      <c r="E352" s="124"/>
      <c r="F352" s="125"/>
      <c r="G352" s="22" t="s">
        <v>38</v>
      </c>
      <c r="H352" s="126" t="s">
        <v>35</v>
      </c>
      <c r="I352" s="127"/>
      <c r="J352" s="128"/>
      <c r="K352" s="117">
        <v>1</v>
      </c>
      <c r="L352" s="118"/>
      <c r="M352" s="119"/>
    </row>
    <row r="353" spans="1:13" s="19" customFormat="1" ht="15.75" customHeight="1" x14ac:dyDescent="0.25">
      <c r="A353" s="31">
        <v>3</v>
      </c>
      <c r="B353" s="30"/>
      <c r="C353" s="121" t="s">
        <v>37</v>
      </c>
      <c r="D353" s="122"/>
      <c r="E353" s="38"/>
      <c r="F353" s="38"/>
      <c r="G353" s="28"/>
      <c r="H353" s="37"/>
      <c r="I353" s="36"/>
      <c r="J353" s="35"/>
      <c r="K353" s="34"/>
      <c r="L353" s="33"/>
      <c r="M353" s="32"/>
    </row>
    <row r="354" spans="1:13" s="19" customFormat="1" ht="39" customHeight="1" x14ac:dyDescent="0.25">
      <c r="A354" s="31"/>
      <c r="B354" s="30"/>
      <c r="C354" s="123" t="str">
        <f>CONCATENATE("середні витрати на виготовлення проектно-кошторисної документації по об'єкту: ","Будівництво Бульвару Тетерівського в м.Житомирі")</f>
        <v>середні витрати на виготовлення проектно-кошторисної документації по об'єкту: Будівництво Бульвару Тетерівського в м.Житомирі</v>
      </c>
      <c r="D354" s="124"/>
      <c r="E354" s="124"/>
      <c r="F354" s="125"/>
      <c r="G354" s="28" t="s">
        <v>36</v>
      </c>
      <c r="H354" s="126" t="s">
        <v>35</v>
      </c>
      <c r="I354" s="127"/>
      <c r="J354" s="128"/>
      <c r="K354" s="132">
        <f>K350/K352</f>
        <v>120</v>
      </c>
      <c r="L354" s="133"/>
      <c r="M354" s="134"/>
    </row>
    <row r="355" spans="1:13" s="19" customFormat="1" ht="13.9" customHeight="1" x14ac:dyDescent="0.25">
      <c r="A355" s="31">
        <v>4</v>
      </c>
      <c r="B355" s="30"/>
      <c r="C355" s="121" t="s">
        <v>34</v>
      </c>
      <c r="D355" s="122"/>
      <c r="E355" s="38"/>
      <c r="F355" s="38"/>
      <c r="G355" s="28"/>
      <c r="H355" s="37"/>
      <c r="I355" s="36"/>
      <c r="J355" s="35"/>
      <c r="K355" s="34"/>
      <c r="L355" s="33"/>
      <c r="M355" s="32"/>
    </row>
    <row r="356" spans="1:13" s="19" customFormat="1" ht="39.75" customHeight="1" x14ac:dyDescent="0.25">
      <c r="A356" s="31"/>
      <c r="B356" s="30"/>
      <c r="C356" s="123" t="str">
        <f>CONCATENATE("відсоток фактично освоєних коштів по об'єкту: ",C348,"")</f>
        <v>відсоток фактично освоєних коштів по об'єкту: Будівництво Бульвару Тетерівського в м.Житомирі (виготовлення ПКД)</v>
      </c>
      <c r="D356" s="124"/>
      <c r="E356" s="124"/>
      <c r="F356" s="125"/>
      <c r="G356" s="28" t="s">
        <v>33</v>
      </c>
      <c r="H356" s="126" t="s">
        <v>32</v>
      </c>
      <c r="I356" s="127"/>
      <c r="J356" s="128"/>
      <c r="K356" s="117">
        <v>100</v>
      </c>
      <c r="L356" s="118"/>
      <c r="M356" s="119"/>
    </row>
    <row r="357" spans="1:13" s="19" customFormat="1" ht="14.45" hidden="1" customHeight="1" x14ac:dyDescent="0.25">
      <c r="A357" s="31"/>
      <c r="B357" s="30"/>
      <c r="C357" s="140" t="s">
        <v>46</v>
      </c>
      <c r="D357" s="141"/>
      <c r="E357" s="40"/>
      <c r="F357" s="40"/>
      <c r="G357" s="28"/>
      <c r="H357" s="37"/>
      <c r="I357" s="36"/>
      <c r="J357" s="35"/>
      <c r="K357" s="34"/>
      <c r="L357" s="33"/>
      <c r="M357" s="32"/>
    </row>
    <row r="358" spans="1:13" s="19" customFormat="1" ht="42" hidden="1" customHeight="1" x14ac:dyDescent="0.25">
      <c r="A358" s="31"/>
      <c r="B358" s="39" t="e">
        <f>#REF!</f>
        <v>#REF!</v>
      </c>
      <c r="C358" s="123" t="e">
        <f>#REF!</f>
        <v>#REF!</v>
      </c>
      <c r="D358" s="124"/>
      <c r="E358" s="124"/>
      <c r="F358" s="125"/>
      <c r="G358" s="28"/>
      <c r="H358" s="126"/>
      <c r="I358" s="127"/>
      <c r="J358" s="128"/>
      <c r="K358" s="117"/>
      <c r="L358" s="118"/>
      <c r="M358" s="119"/>
    </row>
    <row r="359" spans="1:13" s="19" customFormat="1" ht="15.75" hidden="1" customHeight="1" x14ac:dyDescent="0.25">
      <c r="A359" s="31">
        <v>1</v>
      </c>
      <c r="B359" s="30"/>
      <c r="C359" s="121" t="s">
        <v>41</v>
      </c>
      <c r="D359" s="122"/>
      <c r="E359" s="38"/>
      <c r="F359" s="38"/>
      <c r="G359" s="28"/>
      <c r="H359" s="126"/>
      <c r="I359" s="127"/>
      <c r="J359" s="128"/>
      <c r="K359" s="117"/>
      <c r="L359" s="118"/>
      <c r="M359" s="119"/>
    </row>
    <row r="360" spans="1:13" s="19" customFormat="1" ht="56.45" hidden="1" customHeight="1" x14ac:dyDescent="0.25">
      <c r="A360" s="31"/>
      <c r="B360" s="30"/>
      <c r="C360" s="123" t="e">
        <f>CONCATENATE("Кредиторська заборгованність за виготовлену проектно-кошторисну документацію по об'єкту: ",C358)</f>
        <v>#REF!</v>
      </c>
      <c r="D360" s="124"/>
      <c r="E360" s="124"/>
      <c r="F360" s="125"/>
      <c r="G360" s="28" t="s">
        <v>36</v>
      </c>
      <c r="H360" s="126" t="s">
        <v>44</v>
      </c>
      <c r="I360" s="127"/>
      <c r="J360" s="128"/>
      <c r="K360" s="135">
        <v>0</v>
      </c>
      <c r="L360" s="118"/>
      <c r="M360" s="119"/>
    </row>
    <row r="361" spans="1:13" s="19" customFormat="1" ht="51.75" hidden="1" customHeight="1" x14ac:dyDescent="0.25">
      <c r="A361" s="31"/>
      <c r="B361" s="30"/>
      <c r="C361" s="123" t="e">
        <f>CONCATENATE("витрати на  ",C358)</f>
        <v>#REF!</v>
      </c>
      <c r="D361" s="124"/>
      <c r="E361" s="124"/>
      <c r="F361" s="125"/>
      <c r="G361" s="28" t="s">
        <v>36</v>
      </c>
      <c r="H361" s="126" t="s">
        <v>43</v>
      </c>
      <c r="I361" s="127"/>
      <c r="J361" s="128"/>
      <c r="K361" s="135" t="e">
        <f>#REF!</f>
        <v>#REF!</v>
      </c>
      <c r="L361" s="118"/>
      <c r="M361" s="119"/>
    </row>
    <row r="362" spans="1:13" s="19" customFormat="1" ht="15.75" hidden="1" customHeight="1" x14ac:dyDescent="0.25">
      <c r="A362" s="31">
        <v>2</v>
      </c>
      <c r="B362" s="30"/>
      <c r="C362" s="121" t="s">
        <v>39</v>
      </c>
      <c r="D362" s="122"/>
      <c r="E362" s="38"/>
      <c r="F362" s="38"/>
      <c r="G362" s="28"/>
      <c r="H362" s="37"/>
      <c r="I362" s="36"/>
      <c r="J362" s="35"/>
      <c r="K362" s="34"/>
      <c r="L362" s="33"/>
      <c r="M362" s="32"/>
    </row>
    <row r="363" spans="1:13" s="19" customFormat="1" ht="29.25" hidden="1" customHeight="1" x14ac:dyDescent="0.25">
      <c r="A363" s="31"/>
      <c r="B363" s="30"/>
      <c r="C363" s="123" t="str">
        <f>CONCATENATE("Кількість проектно-кошторисної документації "", що планованується виготовити")</f>
        <v>Кількість проектно-кошторисної документації ", що планованується виготовити</v>
      </c>
      <c r="D363" s="124"/>
      <c r="E363" s="124"/>
      <c r="F363" s="125"/>
      <c r="G363" s="22" t="s">
        <v>38</v>
      </c>
      <c r="H363" s="126" t="s">
        <v>35</v>
      </c>
      <c r="I363" s="127"/>
      <c r="J363" s="128"/>
      <c r="K363" s="117">
        <v>3</v>
      </c>
      <c r="L363" s="118"/>
      <c r="M363" s="119"/>
    </row>
    <row r="364" spans="1:13" s="19" customFormat="1" ht="14.25" hidden="1" customHeight="1" x14ac:dyDescent="0.25">
      <c r="A364" s="31">
        <v>3</v>
      </c>
      <c r="B364" s="30"/>
      <c r="C364" s="121" t="s">
        <v>37</v>
      </c>
      <c r="D364" s="122"/>
      <c r="E364" s="38"/>
      <c r="F364" s="38"/>
      <c r="G364" s="28"/>
      <c r="H364" s="37"/>
      <c r="I364" s="36"/>
      <c r="J364" s="35"/>
      <c r="K364" s="34"/>
      <c r="L364" s="33"/>
      <c r="M364" s="32"/>
    </row>
    <row r="365" spans="1:13" s="19" customFormat="1" ht="24.75" hidden="1" customHeight="1" x14ac:dyDescent="0.25">
      <c r="A365" s="31"/>
      <c r="B365" s="30"/>
      <c r="C365" s="123" t="str">
        <f>CONCATENATE("середні витрати на виготовлення однієї проектно-кошторисної документації ",)</f>
        <v xml:space="preserve">середні витрати на виготовлення однієї проектно-кошторисної документації </v>
      </c>
      <c r="D365" s="124"/>
      <c r="E365" s="124"/>
      <c r="F365" s="125"/>
      <c r="G365" s="28" t="s">
        <v>36</v>
      </c>
      <c r="H365" s="126" t="s">
        <v>35</v>
      </c>
      <c r="I365" s="127"/>
      <c r="J365" s="128"/>
      <c r="K365" s="132" t="e">
        <f>K361/K363</f>
        <v>#REF!</v>
      </c>
      <c r="L365" s="133"/>
      <c r="M365" s="134"/>
    </row>
    <row r="366" spans="1:13" s="19" customFormat="1" ht="13.9" hidden="1" customHeight="1" x14ac:dyDescent="0.25">
      <c r="A366" s="31">
        <v>4</v>
      </c>
      <c r="B366" s="30"/>
      <c r="C366" s="121" t="s">
        <v>34</v>
      </c>
      <c r="D366" s="122"/>
      <c r="E366" s="38"/>
      <c r="F366" s="38"/>
      <c r="G366" s="28"/>
      <c r="H366" s="37"/>
      <c r="I366" s="36"/>
      <c r="J366" s="35"/>
      <c r="K366" s="34"/>
      <c r="L366" s="33"/>
      <c r="M366" s="32"/>
    </row>
    <row r="367" spans="1:13" s="19" customFormat="1" ht="54.6" hidden="1" customHeight="1" x14ac:dyDescent="0.25">
      <c r="A367" s="31"/>
      <c r="B367" s="30"/>
      <c r="C367" s="123" t="e">
        <f>CONCATENATE("відсоток погашеннякредиторської заборгованності по об'єкту:",C358,", за виготовлену проектно-кошторисну документацію")</f>
        <v>#REF!</v>
      </c>
      <c r="D367" s="124"/>
      <c r="E367" s="124"/>
      <c r="F367" s="125"/>
      <c r="G367" s="28" t="s">
        <v>33</v>
      </c>
      <c r="H367" s="126" t="s">
        <v>32</v>
      </c>
      <c r="I367" s="127"/>
      <c r="J367" s="128"/>
      <c r="K367" s="117">
        <v>100</v>
      </c>
      <c r="L367" s="118"/>
      <c r="M367" s="119"/>
    </row>
    <row r="368" spans="1:13" s="19" customFormat="1" ht="52.5" hidden="1" customHeight="1" x14ac:dyDescent="0.25">
      <c r="A368" s="31"/>
      <c r="B368" s="30"/>
      <c r="C368" s="123" t="e">
        <f>CONCATENATE("відсоток фактично освоєних коштів по об'єктах на ",C358,"")</f>
        <v>#REF!</v>
      </c>
      <c r="D368" s="124"/>
      <c r="E368" s="124"/>
      <c r="F368" s="125"/>
      <c r="G368" s="28" t="s">
        <v>33</v>
      </c>
      <c r="H368" s="126" t="s">
        <v>32</v>
      </c>
      <c r="I368" s="127"/>
      <c r="J368" s="128"/>
      <c r="K368" s="117">
        <v>100</v>
      </c>
      <c r="L368" s="118"/>
      <c r="M368" s="119"/>
    </row>
    <row r="369" spans="1:13" s="19" customFormat="1" ht="14.45" hidden="1" customHeight="1" x14ac:dyDescent="0.25">
      <c r="A369" s="31"/>
      <c r="B369" s="30"/>
      <c r="C369" s="140" t="s">
        <v>45</v>
      </c>
      <c r="D369" s="141"/>
      <c r="E369" s="40"/>
      <c r="F369" s="40"/>
      <c r="G369" s="28"/>
      <c r="H369" s="37"/>
      <c r="I369" s="36"/>
      <c r="J369" s="35"/>
      <c r="K369" s="34"/>
      <c r="L369" s="33"/>
      <c r="M369" s="32"/>
    </row>
    <row r="370" spans="1:13" s="19" customFormat="1" ht="27.75" hidden="1" customHeight="1" x14ac:dyDescent="0.25">
      <c r="A370" s="31"/>
      <c r="B370" s="39" t="e">
        <f>#REF!</f>
        <v>#REF!</v>
      </c>
      <c r="C370" s="123" t="e">
        <f>#REF!</f>
        <v>#REF!</v>
      </c>
      <c r="D370" s="124"/>
      <c r="E370" s="124"/>
      <c r="F370" s="125"/>
      <c r="G370" s="28"/>
      <c r="H370" s="126"/>
      <c r="I370" s="127"/>
      <c r="J370" s="128"/>
      <c r="K370" s="117"/>
      <c r="L370" s="118"/>
      <c r="M370" s="119"/>
    </row>
    <row r="371" spans="1:13" s="19" customFormat="1" ht="15.75" hidden="1" customHeight="1" x14ac:dyDescent="0.25">
      <c r="A371" s="31">
        <v>1</v>
      </c>
      <c r="B371" s="30"/>
      <c r="C371" s="121" t="s">
        <v>41</v>
      </c>
      <c r="D371" s="122"/>
      <c r="E371" s="38"/>
      <c r="F371" s="38"/>
      <c r="G371" s="28"/>
      <c r="H371" s="126"/>
      <c r="I371" s="127"/>
      <c r="J371" s="128"/>
      <c r="K371" s="117"/>
      <c r="L371" s="118"/>
      <c r="M371" s="119"/>
    </row>
    <row r="372" spans="1:13" s="19" customFormat="1" ht="56.45" hidden="1" customHeight="1" x14ac:dyDescent="0.25">
      <c r="A372" s="31"/>
      <c r="B372" s="30"/>
      <c r="C372" s="123" t="e">
        <f>CONCATENATE("Кредиторська заборгованність за виготовлену проектно-кошторисну документацію по об'єкту: ",C370)</f>
        <v>#REF!</v>
      </c>
      <c r="D372" s="124"/>
      <c r="E372" s="124"/>
      <c r="F372" s="125"/>
      <c r="G372" s="28" t="s">
        <v>36</v>
      </c>
      <c r="H372" s="126" t="s">
        <v>44</v>
      </c>
      <c r="I372" s="127"/>
      <c r="J372" s="128"/>
      <c r="K372" s="135">
        <v>0</v>
      </c>
      <c r="L372" s="118"/>
      <c r="M372" s="119"/>
    </row>
    <row r="373" spans="1:13" s="19" customFormat="1" ht="38.25" hidden="1" customHeight="1" x14ac:dyDescent="0.25">
      <c r="A373" s="31"/>
      <c r="B373" s="30"/>
      <c r="C373" s="123" t="e">
        <f>CONCATENATE("витрати на  ",C370)</f>
        <v>#REF!</v>
      </c>
      <c r="D373" s="124"/>
      <c r="E373" s="124"/>
      <c r="F373" s="125"/>
      <c r="G373" s="28" t="s">
        <v>36</v>
      </c>
      <c r="H373" s="126" t="s">
        <v>43</v>
      </c>
      <c r="I373" s="127"/>
      <c r="J373" s="128"/>
      <c r="K373" s="135" t="e">
        <f>#REF!</f>
        <v>#REF!</v>
      </c>
      <c r="L373" s="118"/>
      <c r="M373" s="119"/>
    </row>
    <row r="374" spans="1:13" s="19" customFormat="1" ht="15.75" hidden="1" customHeight="1" x14ac:dyDescent="0.25">
      <c r="A374" s="31">
        <v>2</v>
      </c>
      <c r="B374" s="30"/>
      <c r="C374" s="121" t="s">
        <v>39</v>
      </c>
      <c r="D374" s="122"/>
      <c r="E374" s="38"/>
      <c r="F374" s="38"/>
      <c r="G374" s="28"/>
      <c r="H374" s="37"/>
      <c r="I374" s="36"/>
      <c r="J374" s="35"/>
      <c r="K374" s="34"/>
      <c r="L374" s="33"/>
      <c r="M374" s="32"/>
    </row>
    <row r="375" spans="1:13" s="19" customFormat="1" ht="29.25" hidden="1" customHeight="1" x14ac:dyDescent="0.25">
      <c r="A375" s="31"/>
      <c r="B375" s="30"/>
      <c r="C375" s="123" t="str">
        <f>CONCATENATE("Кількість проектно-кошторисної документації "", що планованується виготовити")</f>
        <v>Кількість проектно-кошторисної документації ", що планованується виготовити</v>
      </c>
      <c r="D375" s="124"/>
      <c r="E375" s="124"/>
      <c r="F375" s="125"/>
      <c r="G375" s="22" t="s">
        <v>38</v>
      </c>
      <c r="H375" s="126" t="s">
        <v>35</v>
      </c>
      <c r="I375" s="127"/>
      <c r="J375" s="128"/>
      <c r="K375" s="117">
        <v>1</v>
      </c>
      <c r="L375" s="118"/>
      <c r="M375" s="119"/>
    </row>
    <row r="376" spans="1:13" s="19" customFormat="1" ht="14.25" hidden="1" customHeight="1" x14ac:dyDescent="0.25">
      <c r="A376" s="31">
        <v>3</v>
      </c>
      <c r="B376" s="30"/>
      <c r="C376" s="121" t="s">
        <v>37</v>
      </c>
      <c r="D376" s="122"/>
      <c r="E376" s="38"/>
      <c r="F376" s="38"/>
      <c r="G376" s="28"/>
      <c r="H376" s="37"/>
      <c r="I376" s="36"/>
      <c r="J376" s="35"/>
      <c r="K376" s="34"/>
      <c r="L376" s="33"/>
      <c r="M376" s="32"/>
    </row>
    <row r="377" spans="1:13" s="19" customFormat="1" ht="24.75" hidden="1" customHeight="1" x14ac:dyDescent="0.25">
      <c r="A377" s="31"/>
      <c r="B377" s="30"/>
      <c r="C377" s="123" t="str">
        <f>CONCATENATE("середні витрати на виготовлення однієї проектно-кошторисної документації ",)</f>
        <v xml:space="preserve">середні витрати на виготовлення однієї проектно-кошторисної документації </v>
      </c>
      <c r="D377" s="124"/>
      <c r="E377" s="124"/>
      <c r="F377" s="125"/>
      <c r="G377" s="28" t="s">
        <v>36</v>
      </c>
      <c r="H377" s="126" t="s">
        <v>35</v>
      </c>
      <c r="I377" s="127"/>
      <c r="J377" s="128"/>
      <c r="K377" s="135" t="e">
        <f>K373/K375</f>
        <v>#REF!</v>
      </c>
      <c r="L377" s="136"/>
      <c r="M377" s="137"/>
    </row>
    <row r="378" spans="1:13" s="19" customFormat="1" ht="13.9" hidden="1" customHeight="1" x14ac:dyDescent="0.25">
      <c r="A378" s="31">
        <v>4</v>
      </c>
      <c r="B378" s="30"/>
      <c r="C378" s="121" t="s">
        <v>34</v>
      </c>
      <c r="D378" s="122"/>
      <c r="E378" s="38"/>
      <c r="F378" s="38"/>
      <c r="G378" s="28"/>
      <c r="H378" s="37"/>
      <c r="I378" s="36"/>
      <c r="J378" s="35"/>
      <c r="K378" s="34"/>
      <c r="L378" s="33"/>
      <c r="M378" s="32"/>
    </row>
    <row r="379" spans="1:13" s="19" customFormat="1" ht="54.6" hidden="1" customHeight="1" x14ac:dyDescent="0.25">
      <c r="A379" s="31"/>
      <c r="B379" s="30"/>
      <c r="C379" s="123" t="e">
        <f>CONCATENATE("відсоток погашеннякредиторської заборгованності по об'єкту:",C370,", за виготовлену проектно-кошторисну документацію")</f>
        <v>#REF!</v>
      </c>
      <c r="D379" s="124"/>
      <c r="E379" s="124"/>
      <c r="F379" s="125"/>
      <c r="G379" s="28" t="s">
        <v>33</v>
      </c>
      <c r="H379" s="126" t="s">
        <v>32</v>
      </c>
      <c r="I379" s="127"/>
      <c r="J379" s="128"/>
      <c r="K379" s="117">
        <v>100</v>
      </c>
      <c r="L379" s="118"/>
      <c r="M379" s="119"/>
    </row>
    <row r="380" spans="1:13" s="19" customFormat="1" ht="39.75" hidden="1" customHeight="1" x14ac:dyDescent="0.25">
      <c r="A380" s="31"/>
      <c r="B380" s="30"/>
      <c r="C380" s="123" t="e">
        <f>CONCATENATE("відсоток фактично освоєних коштів по об'єктах на ",C370,"")</f>
        <v>#REF!</v>
      </c>
      <c r="D380" s="124"/>
      <c r="E380" s="124"/>
      <c r="F380" s="125"/>
      <c r="G380" s="28" t="s">
        <v>33</v>
      </c>
      <c r="H380" s="126" t="s">
        <v>32</v>
      </c>
      <c r="I380" s="127"/>
      <c r="J380" s="128"/>
      <c r="K380" s="117">
        <v>100</v>
      </c>
      <c r="L380" s="118"/>
      <c r="M380" s="119"/>
    </row>
    <row r="381" spans="1:13" s="19" customFormat="1" ht="14.45" customHeight="1" x14ac:dyDescent="0.25">
      <c r="A381" s="31"/>
      <c r="B381" s="30"/>
      <c r="C381" s="138" t="str">
        <f>CONCATENATE("Завдання",A62)</f>
        <v>Завдання22</v>
      </c>
      <c r="D381" s="139"/>
      <c r="E381" s="40"/>
      <c r="F381" s="40"/>
      <c r="G381" s="28"/>
      <c r="H381" s="37"/>
      <c r="I381" s="36"/>
      <c r="J381" s="35"/>
      <c r="K381" s="34"/>
      <c r="L381" s="33"/>
      <c r="M381" s="32"/>
    </row>
    <row r="382" spans="1:13" s="19" customFormat="1" ht="27" customHeight="1" x14ac:dyDescent="0.25">
      <c r="A382" s="31"/>
      <c r="B382" s="39">
        <f>B62</f>
        <v>4716310</v>
      </c>
      <c r="C382" s="123" t="str">
        <f>D62</f>
        <v>Реконструкція будівлі Житомирської міської гімназії №3 за адресою: м.Житомир, вул.М.Грушевського,8</v>
      </c>
      <c r="D382" s="124"/>
      <c r="E382" s="124"/>
      <c r="F382" s="125"/>
      <c r="G382" s="28"/>
      <c r="H382" s="126"/>
      <c r="I382" s="127"/>
      <c r="J382" s="128"/>
      <c r="K382" s="117"/>
      <c r="L382" s="118"/>
      <c r="M382" s="119"/>
    </row>
    <row r="383" spans="1:13" s="19" customFormat="1" ht="15" customHeight="1" x14ac:dyDescent="0.25">
      <c r="A383" s="31">
        <v>1</v>
      </c>
      <c r="B383" s="30"/>
      <c r="C383" s="121" t="s">
        <v>41</v>
      </c>
      <c r="D383" s="122"/>
      <c r="E383" s="38"/>
      <c r="F383" s="38"/>
      <c r="G383" s="28"/>
      <c r="H383" s="126"/>
      <c r="I383" s="127"/>
      <c r="J383" s="128"/>
      <c r="K383" s="117"/>
      <c r="L383" s="118"/>
      <c r="M383" s="119"/>
    </row>
    <row r="384" spans="1:13" s="19" customFormat="1" ht="38.25" customHeight="1" x14ac:dyDescent="0.25">
      <c r="A384" s="31"/>
      <c r="B384" s="30"/>
      <c r="C384" s="123" t="str">
        <f>CONCATENATE("витрати на проведення робіт по об'єкту: ",C382)</f>
        <v>витрати на проведення робіт по об'єкту: Реконструкція будівлі Житомирської міської гімназії №3 за адресою: м.Житомир, вул.М.Грушевського,8</v>
      </c>
      <c r="D384" s="124"/>
      <c r="E384" s="124"/>
      <c r="F384" s="125"/>
      <c r="G384" s="28" t="s">
        <v>36</v>
      </c>
      <c r="H384" s="126" t="s">
        <v>40</v>
      </c>
      <c r="I384" s="127"/>
      <c r="J384" s="128"/>
      <c r="K384" s="135">
        <f>L62</f>
        <v>15000</v>
      </c>
      <c r="L384" s="136"/>
      <c r="M384" s="137"/>
    </row>
    <row r="385" spans="1:13" s="19" customFormat="1" ht="14.25" customHeight="1" x14ac:dyDescent="0.25">
      <c r="A385" s="31">
        <v>2</v>
      </c>
      <c r="B385" s="30"/>
      <c r="C385" s="121" t="s">
        <v>39</v>
      </c>
      <c r="D385" s="122"/>
      <c r="E385" s="38"/>
      <c r="F385" s="38"/>
      <c r="G385" s="28"/>
      <c r="H385" s="37"/>
      <c r="I385" s="36"/>
      <c r="J385" s="35"/>
      <c r="K385" s="34"/>
      <c r="L385" s="33"/>
      <c r="M385" s="32"/>
    </row>
    <row r="386" spans="1:13" s="19" customFormat="1" ht="50.25" customHeight="1" x14ac:dyDescent="0.25">
      <c r="A386" s="31"/>
      <c r="B386" s="30"/>
      <c r="C386" s="123" t="str">
        <f>CONCATENATE("Кількість учнів, по об'єкту: ",C382,", на які заплановано реконструкцію")</f>
        <v>Кількість учнів, по об'єкту: Реконструкція будівлі Житомирської міської гімназії №3 за адресою: м.Житомир, вул.М.Грушевського,8, на які заплановано реконструкцію</v>
      </c>
      <c r="D386" s="124"/>
      <c r="E386" s="124"/>
      <c r="F386" s="125"/>
      <c r="G386" s="28" t="s">
        <v>42</v>
      </c>
      <c r="H386" s="126" t="s">
        <v>35</v>
      </c>
      <c r="I386" s="127"/>
      <c r="J386" s="128"/>
      <c r="K386" s="129">
        <v>295</v>
      </c>
      <c r="L386" s="130"/>
      <c r="M386" s="131"/>
    </row>
    <row r="387" spans="1:13" s="19" customFormat="1" ht="13.5" customHeight="1" x14ac:dyDescent="0.25">
      <c r="A387" s="31">
        <v>3</v>
      </c>
      <c r="B387" s="30"/>
      <c r="C387" s="121" t="s">
        <v>37</v>
      </c>
      <c r="D387" s="122"/>
      <c r="E387" s="38"/>
      <c r="F387" s="38"/>
      <c r="G387" s="28"/>
      <c r="H387" s="37"/>
      <c r="I387" s="36"/>
      <c r="J387" s="35"/>
      <c r="K387" s="34"/>
      <c r="L387" s="33"/>
      <c r="M387" s="32"/>
    </row>
    <row r="388" spans="1:13" s="19" customFormat="1" ht="27.75" customHeight="1" x14ac:dyDescent="0.25">
      <c r="A388" s="31"/>
      <c r="B388" s="30"/>
      <c r="C388" s="123" t="str">
        <f>CONCATENATE("середні витрати на реконструкцію одного учнівського місця по об'єкту: ",C382)</f>
        <v>середні витрати на реконструкцію одного учнівського місця по об'єкту: Реконструкція будівлі Житомирської міської гімназії №3 за адресою: м.Житомир, вул.М.Грушевського,8</v>
      </c>
      <c r="D388" s="124"/>
      <c r="E388" s="124"/>
      <c r="F388" s="125"/>
      <c r="G388" s="28" t="s">
        <v>36</v>
      </c>
      <c r="H388" s="126" t="s">
        <v>35</v>
      </c>
      <c r="I388" s="127"/>
      <c r="J388" s="128"/>
      <c r="K388" s="132">
        <f>K384/K386</f>
        <v>50.847457627118644</v>
      </c>
      <c r="L388" s="133"/>
      <c r="M388" s="134"/>
    </row>
    <row r="389" spans="1:13" s="19" customFormat="1" ht="15.75" customHeight="1" x14ac:dyDescent="0.25">
      <c r="A389" s="31">
        <v>4</v>
      </c>
      <c r="B389" s="30"/>
      <c r="C389" s="121" t="s">
        <v>34</v>
      </c>
      <c r="D389" s="122"/>
      <c r="E389" s="38"/>
      <c r="F389" s="38"/>
      <c r="G389" s="28"/>
      <c r="H389" s="37"/>
      <c r="I389" s="36"/>
      <c r="J389" s="35"/>
      <c r="K389" s="34"/>
      <c r="L389" s="33"/>
      <c r="M389" s="32"/>
    </row>
    <row r="390" spans="1:13" s="19" customFormat="1" ht="39.75" customHeight="1" x14ac:dyDescent="0.25">
      <c r="A390" s="31"/>
      <c r="B390" s="30"/>
      <c r="C390" s="123" t="str">
        <f>CONCATENATE("відсоток фактично освоєних коштів по об'єкту: ",C382,"")</f>
        <v>відсоток фактично освоєних коштів по об'єкту: Реконструкція будівлі Житомирської міської гімназії №3 за адресою: м.Житомир, вул.М.Грушевського,8</v>
      </c>
      <c r="D390" s="124"/>
      <c r="E390" s="124"/>
      <c r="F390" s="125"/>
      <c r="G390" s="28" t="s">
        <v>33</v>
      </c>
      <c r="H390" s="126" t="s">
        <v>32</v>
      </c>
      <c r="I390" s="127"/>
      <c r="J390" s="128"/>
      <c r="K390" s="117">
        <v>100</v>
      </c>
      <c r="L390" s="118"/>
      <c r="M390" s="119"/>
    </row>
    <row r="391" spans="1:13" ht="98.25" customHeight="1" x14ac:dyDescent="0.25">
      <c r="A391" s="15"/>
      <c r="B391" s="15"/>
      <c r="C391" s="15"/>
      <c r="D391" s="18"/>
      <c r="E391" s="18"/>
      <c r="F391" s="18"/>
      <c r="G391" s="16"/>
      <c r="H391" s="17"/>
      <c r="I391" s="17"/>
      <c r="J391" s="17"/>
      <c r="K391" s="16"/>
      <c r="L391" s="16"/>
    </row>
    <row r="392" spans="1:13" x14ac:dyDescent="0.25">
      <c r="A392" s="4" t="s">
        <v>31</v>
      </c>
      <c r="B392" s="113" t="s">
        <v>30</v>
      </c>
      <c r="C392" s="113"/>
      <c r="D392" s="113"/>
      <c r="E392" s="113"/>
      <c r="F392" s="113"/>
      <c r="G392" s="113"/>
      <c r="H392" s="113"/>
    </row>
    <row r="393" spans="1:13" ht="13.5" customHeight="1" x14ac:dyDescent="0.25"/>
    <row r="394" spans="1:13" s="19" customFormat="1" ht="26.45" customHeight="1" x14ac:dyDescent="0.2">
      <c r="A394" s="114" t="s">
        <v>29</v>
      </c>
      <c r="B394" s="110" t="s">
        <v>28</v>
      </c>
      <c r="C394" s="110"/>
      <c r="D394" s="115" t="s">
        <v>27</v>
      </c>
      <c r="E394" s="117" t="s">
        <v>26</v>
      </c>
      <c r="F394" s="118"/>
      <c r="G394" s="119"/>
      <c r="H394" s="120" t="s">
        <v>25</v>
      </c>
      <c r="I394" s="120"/>
      <c r="J394" s="120"/>
      <c r="K394" s="110" t="s">
        <v>24</v>
      </c>
      <c r="L394" s="110"/>
      <c r="M394" s="110"/>
    </row>
    <row r="395" spans="1:13" s="19" customFormat="1" ht="24.6" customHeight="1" x14ac:dyDescent="0.2">
      <c r="A395" s="114"/>
      <c r="B395" s="110"/>
      <c r="C395" s="110"/>
      <c r="D395" s="116"/>
      <c r="E395" s="22" t="s">
        <v>23</v>
      </c>
      <c r="F395" s="22" t="s">
        <v>22</v>
      </c>
      <c r="G395" s="22" t="s">
        <v>21</v>
      </c>
      <c r="H395" s="29" t="s">
        <v>23</v>
      </c>
      <c r="I395" s="29" t="s">
        <v>22</v>
      </c>
      <c r="J395" s="29" t="s">
        <v>21</v>
      </c>
      <c r="K395" s="22" t="s">
        <v>23</v>
      </c>
      <c r="L395" s="22" t="s">
        <v>22</v>
      </c>
      <c r="M395" s="28" t="s">
        <v>21</v>
      </c>
    </row>
    <row r="396" spans="1:13" s="27" customFormat="1" ht="11.25" customHeight="1" x14ac:dyDescent="0.2">
      <c r="A396" s="20">
        <v>1</v>
      </c>
      <c r="B396" s="110">
        <v>2</v>
      </c>
      <c r="C396" s="110"/>
      <c r="D396" s="22">
        <v>3</v>
      </c>
      <c r="E396" s="22">
        <v>4</v>
      </c>
      <c r="F396" s="20">
        <v>5</v>
      </c>
      <c r="G396" s="20">
        <v>6</v>
      </c>
      <c r="H396" s="21">
        <v>7</v>
      </c>
      <c r="I396" s="21">
        <v>8</v>
      </c>
      <c r="J396" s="21">
        <v>9</v>
      </c>
      <c r="K396" s="20">
        <v>10</v>
      </c>
      <c r="L396" s="20">
        <v>11</v>
      </c>
      <c r="M396" s="20">
        <v>12</v>
      </c>
    </row>
    <row r="397" spans="1:13" s="19" customFormat="1" ht="12" customHeight="1" x14ac:dyDescent="0.2">
      <c r="A397" s="24"/>
      <c r="B397" s="111" t="s">
        <v>20</v>
      </c>
      <c r="C397" s="112"/>
      <c r="D397" s="26"/>
      <c r="E397" s="22"/>
      <c r="F397" s="20"/>
      <c r="G397" s="20"/>
      <c r="H397" s="21"/>
      <c r="I397" s="21"/>
      <c r="J397" s="21"/>
      <c r="K397" s="20"/>
      <c r="L397" s="20"/>
      <c r="M397" s="20"/>
    </row>
    <row r="398" spans="1:13" s="19" customFormat="1" ht="12.75" customHeight="1" x14ac:dyDescent="0.2">
      <c r="A398" s="24"/>
      <c r="B398" s="109" t="s">
        <v>19</v>
      </c>
      <c r="C398" s="109"/>
      <c r="D398" s="23"/>
      <c r="E398" s="22"/>
      <c r="F398" s="20"/>
      <c r="G398" s="20"/>
      <c r="H398" s="21"/>
      <c r="I398" s="21"/>
      <c r="J398" s="21"/>
      <c r="K398" s="20"/>
      <c r="L398" s="20"/>
      <c r="M398" s="20"/>
    </row>
    <row r="399" spans="1:13" s="19" customFormat="1" ht="12" customHeight="1" x14ac:dyDescent="0.2">
      <c r="A399" s="24"/>
      <c r="B399" s="109" t="s">
        <v>18</v>
      </c>
      <c r="C399" s="109"/>
      <c r="D399" s="23"/>
      <c r="E399" s="22"/>
      <c r="F399" s="20"/>
      <c r="G399" s="20"/>
      <c r="H399" s="21"/>
      <c r="I399" s="21"/>
      <c r="J399" s="21"/>
      <c r="K399" s="20"/>
      <c r="L399" s="20"/>
      <c r="M399" s="20"/>
    </row>
    <row r="400" spans="1:13" s="19" customFormat="1" ht="27.75" customHeight="1" x14ac:dyDescent="0.2">
      <c r="A400" s="24"/>
      <c r="B400" s="109" t="s">
        <v>17</v>
      </c>
      <c r="C400" s="109"/>
      <c r="D400" s="23"/>
      <c r="E400" s="22" t="s">
        <v>16</v>
      </c>
      <c r="F400" s="20"/>
      <c r="G400" s="20"/>
      <c r="H400" s="21" t="s">
        <v>16</v>
      </c>
      <c r="I400" s="21"/>
      <c r="J400" s="21"/>
      <c r="K400" s="20" t="s">
        <v>16</v>
      </c>
      <c r="L400" s="20"/>
      <c r="M400" s="20"/>
    </row>
    <row r="401" spans="1:13" s="19" customFormat="1" ht="15.6" customHeight="1" x14ac:dyDescent="0.2">
      <c r="A401" s="24"/>
      <c r="B401" s="107" t="s">
        <v>14</v>
      </c>
      <c r="C401" s="108"/>
      <c r="D401" s="25"/>
      <c r="E401" s="22"/>
      <c r="F401" s="20"/>
      <c r="G401" s="20"/>
      <c r="H401" s="21"/>
      <c r="I401" s="21"/>
      <c r="J401" s="21"/>
      <c r="K401" s="20"/>
      <c r="L401" s="20"/>
      <c r="M401" s="20"/>
    </row>
    <row r="402" spans="1:13" s="19" customFormat="1" ht="15.6" customHeight="1" x14ac:dyDescent="0.2">
      <c r="A402" s="24"/>
      <c r="B402" s="107" t="s">
        <v>15</v>
      </c>
      <c r="C402" s="108"/>
      <c r="D402" s="25"/>
      <c r="E402" s="22"/>
      <c r="F402" s="20"/>
      <c r="G402" s="20"/>
      <c r="H402" s="21"/>
      <c r="I402" s="21"/>
      <c r="J402" s="21"/>
      <c r="K402" s="20"/>
      <c r="L402" s="20"/>
      <c r="M402" s="20"/>
    </row>
    <row r="403" spans="1:13" s="19" customFormat="1" ht="15.6" customHeight="1" x14ac:dyDescent="0.2">
      <c r="A403" s="24"/>
      <c r="B403" s="107" t="s">
        <v>14</v>
      </c>
      <c r="C403" s="108"/>
      <c r="D403" s="25"/>
      <c r="E403" s="22"/>
      <c r="F403" s="20"/>
      <c r="G403" s="20"/>
      <c r="H403" s="21"/>
      <c r="I403" s="21"/>
      <c r="J403" s="21"/>
      <c r="K403" s="20"/>
      <c r="L403" s="20"/>
      <c r="M403" s="20"/>
    </row>
    <row r="404" spans="1:13" s="19" customFormat="1" ht="12.75" x14ac:dyDescent="0.2">
      <c r="A404" s="24"/>
      <c r="B404" s="109" t="s">
        <v>13</v>
      </c>
      <c r="C404" s="109"/>
      <c r="D404" s="23"/>
      <c r="E404" s="22"/>
      <c r="F404" s="20"/>
      <c r="G404" s="20"/>
      <c r="H404" s="21"/>
      <c r="I404" s="21"/>
      <c r="J404" s="21"/>
      <c r="K404" s="20"/>
      <c r="L404" s="20"/>
      <c r="M404" s="20"/>
    </row>
    <row r="405" spans="1:13" ht="10.5" customHeight="1" x14ac:dyDescent="0.25">
      <c r="A405" s="15"/>
      <c r="B405" s="15"/>
      <c r="C405" s="15"/>
      <c r="D405" s="18"/>
      <c r="E405" s="18"/>
      <c r="F405" s="18"/>
      <c r="G405" s="16"/>
      <c r="H405" s="17"/>
      <c r="I405" s="17"/>
      <c r="J405" s="17"/>
      <c r="K405" s="16"/>
      <c r="L405" s="16"/>
    </row>
    <row r="406" spans="1:13" ht="13.5" customHeight="1" x14ac:dyDescent="0.25">
      <c r="A406" s="15"/>
      <c r="B406" s="103" t="s">
        <v>12</v>
      </c>
      <c r="C406" s="103"/>
      <c r="D406" s="103"/>
      <c r="E406" s="103"/>
      <c r="F406" s="103"/>
      <c r="G406" s="103"/>
      <c r="H406" s="103"/>
      <c r="I406" s="103"/>
      <c r="J406" s="103"/>
      <c r="K406" s="103"/>
    </row>
    <row r="407" spans="1:13" ht="16.5" x14ac:dyDescent="0.25">
      <c r="A407" s="15"/>
      <c r="B407" s="103" t="s">
        <v>11</v>
      </c>
      <c r="C407" s="103"/>
      <c r="D407" s="103"/>
      <c r="E407" s="103"/>
      <c r="F407" s="103"/>
      <c r="G407" s="103"/>
      <c r="H407" s="103"/>
      <c r="I407" s="103"/>
      <c r="J407" s="103"/>
      <c r="K407" s="103"/>
    </row>
    <row r="408" spans="1:13" ht="16.149999999999999" customHeight="1" x14ac:dyDescent="0.25">
      <c r="A408" s="15"/>
      <c r="B408" s="103" t="s">
        <v>10</v>
      </c>
      <c r="C408" s="103"/>
      <c r="D408" s="103"/>
      <c r="E408" s="103"/>
      <c r="F408" s="103"/>
      <c r="G408" s="103"/>
      <c r="H408" s="103"/>
      <c r="I408" s="103"/>
      <c r="J408" s="103"/>
      <c r="K408" s="103"/>
    </row>
    <row r="409" spans="1:13" ht="16.149999999999999" hidden="1" customHeight="1" x14ac:dyDescent="0.25">
      <c r="A409" s="15"/>
      <c r="B409" s="15"/>
      <c r="C409" s="15"/>
      <c r="D409" s="13"/>
      <c r="E409" s="13"/>
      <c r="F409" s="13"/>
      <c r="G409" s="13"/>
      <c r="H409" s="14"/>
      <c r="I409" s="14"/>
      <c r="J409" s="14"/>
      <c r="K409" s="13"/>
      <c r="L409" s="13"/>
      <c r="M409" s="12"/>
    </row>
    <row r="410" spans="1:13" ht="10.5" customHeight="1" x14ac:dyDescent="0.25"/>
    <row r="411" spans="1:13" s="5" customFormat="1" ht="31.5" customHeight="1" x14ac:dyDescent="0.25">
      <c r="A411" s="9"/>
      <c r="B411" s="104" t="s">
        <v>9</v>
      </c>
      <c r="C411" s="104"/>
      <c r="D411" s="104"/>
      <c r="E411" s="104"/>
      <c r="H411" s="7"/>
      <c r="I411" s="7"/>
      <c r="J411" s="11"/>
      <c r="K411" s="105" t="s">
        <v>8</v>
      </c>
      <c r="L411" s="105"/>
      <c r="M411" s="6"/>
    </row>
    <row r="412" spans="1:13" s="5" customFormat="1" hidden="1" x14ac:dyDescent="0.25">
      <c r="A412" s="9"/>
      <c r="B412" s="5" t="s">
        <v>7</v>
      </c>
      <c r="C412" s="9"/>
      <c r="H412" s="7"/>
      <c r="I412" s="7"/>
      <c r="J412" s="11"/>
      <c r="K412" s="105" t="s">
        <v>6</v>
      </c>
      <c r="L412" s="105"/>
      <c r="M412" s="6"/>
    </row>
    <row r="413" spans="1:13" s="5" customFormat="1" x14ac:dyDescent="0.25">
      <c r="A413" s="9"/>
      <c r="C413" s="9"/>
      <c r="H413" s="10" t="s">
        <v>2</v>
      </c>
      <c r="I413" s="7"/>
      <c r="J413" s="7"/>
      <c r="K413" s="106"/>
      <c r="L413" s="106"/>
      <c r="M413" s="6"/>
    </row>
    <row r="414" spans="1:13" s="5" customFormat="1" x14ac:dyDescent="0.25">
      <c r="A414" s="9"/>
      <c r="B414" s="5" t="s">
        <v>5</v>
      </c>
      <c r="C414" s="9"/>
      <c r="H414" s="7"/>
      <c r="I414" s="7"/>
      <c r="J414" s="7"/>
      <c r="M414" s="6"/>
    </row>
    <row r="415" spans="1:13" s="5" customFormat="1" x14ac:dyDescent="0.25">
      <c r="A415" s="9"/>
      <c r="B415" s="5" t="s">
        <v>4</v>
      </c>
      <c r="C415" s="9"/>
      <c r="H415" s="7"/>
      <c r="I415" s="7"/>
      <c r="J415" s="11"/>
      <c r="K415" s="105" t="s">
        <v>3</v>
      </c>
      <c r="L415" s="105"/>
      <c r="M415" s="6"/>
    </row>
    <row r="416" spans="1:13" s="5" customFormat="1" ht="9" customHeight="1" x14ac:dyDescent="0.25">
      <c r="A416" s="9"/>
      <c r="C416" s="9"/>
      <c r="H416" s="10" t="s">
        <v>2</v>
      </c>
      <c r="I416" s="7"/>
      <c r="J416" s="7"/>
      <c r="M416" s="6"/>
    </row>
    <row r="417" spans="1:13" s="5" customFormat="1" ht="6" customHeight="1" x14ac:dyDescent="0.25">
      <c r="A417" s="9"/>
      <c r="C417" s="9"/>
      <c r="H417" s="7"/>
      <c r="I417" s="7"/>
      <c r="J417" s="7"/>
      <c r="M417" s="6"/>
    </row>
    <row r="418" spans="1:13" s="5" customFormat="1" x14ac:dyDescent="0.25">
      <c r="A418" s="9"/>
      <c r="B418" s="8" t="s">
        <v>1</v>
      </c>
      <c r="C418" s="9"/>
      <c r="E418" s="8"/>
      <c r="H418" s="7"/>
      <c r="I418" s="7"/>
      <c r="J418" s="7"/>
      <c r="M418" s="6"/>
    </row>
    <row r="419" spans="1:13" s="5" customFormat="1" x14ac:dyDescent="0.25">
      <c r="A419" s="9"/>
      <c r="B419" s="8" t="s">
        <v>0</v>
      </c>
      <c r="C419" s="9"/>
      <c r="E419" s="8"/>
      <c r="H419" s="7"/>
      <c r="I419" s="7"/>
      <c r="J419" s="7"/>
      <c r="M419" s="6"/>
    </row>
  </sheetData>
  <mergeCells count="795">
    <mergeCell ref="B20:D20"/>
    <mergeCell ref="E20:M20"/>
    <mergeCell ref="B21:D21"/>
    <mergeCell ref="E21:K21"/>
    <mergeCell ref="B22:D22"/>
    <mergeCell ref="E22:F22"/>
    <mergeCell ref="G22:L22"/>
    <mergeCell ref="J3:L3"/>
    <mergeCell ref="H9:K9"/>
    <mergeCell ref="H12:L12"/>
    <mergeCell ref="B17:D17"/>
    <mergeCell ref="E17:M17"/>
    <mergeCell ref="B18:D18"/>
    <mergeCell ref="E18:K18"/>
    <mergeCell ref="F31:M31"/>
    <mergeCell ref="F32:M32"/>
    <mergeCell ref="B33:J33"/>
    <mergeCell ref="E35:K35"/>
    <mergeCell ref="E36:K36"/>
    <mergeCell ref="B38:I38"/>
    <mergeCell ref="B23:D23"/>
    <mergeCell ref="F23:G23"/>
    <mergeCell ref="K23:L23"/>
    <mergeCell ref="B25:F25"/>
    <mergeCell ref="B29:D29"/>
    <mergeCell ref="E29:N29"/>
    <mergeCell ref="D46:I46"/>
    <mergeCell ref="D47:I47"/>
    <mergeCell ref="D48:I48"/>
    <mergeCell ref="D49:I49"/>
    <mergeCell ref="D50:I50"/>
    <mergeCell ref="D51:I51"/>
    <mergeCell ref="D40:I40"/>
    <mergeCell ref="D41:I41"/>
    <mergeCell ref="D42:I42"/>
    <mergeCell ref="D43:I43"/>
    <mergeCell ref="D44:I44"/>
    <mergeCell ref="D45:I45"/>
    <mergeCell ref="D59:I59"/>
    <mergeCell ref="D60:I60"/>
    <mergeCell ref="D61:I61"/>
    <mergeCell ref="D58:I58"/>
    <mergeCell ref="D52:I52"/>
    <mergeCell ref="D53:I53"/>
    <mergeCell ref="D54:I54"/>
    <mergeCell ref="D55:I55"/>
    <mergeCell ref="D56:I56"/>
    <mergeCell ref="D57:I57"/>
    <mergeCell ref="B70:I70"/>
    <mergeCell ref="B71:I71"/>
    <mergeCell ref="B72:I72"/>
    <mergeCell ref="B75:M75"/>
    <mergeCell ref="C77:F77"/>
    <mergeCell ref="H77:J77"/>
    <mergeCell ref="K77:M77"/>
    <mergeCell ref="D62:I62"/>
    <mergeCell ref="D63:I63"/>
    <mergeCell ref="B66:K66"/>
    <mergeCell ref="B68:I68"/>
    <mergeCell ref="B69:I69"/>
    <mergeCell ref="C82:F82"/>
    <mergeCell ref="H82:J82"/>
    <mergeCell ref="K82:M82"/>
    <mergeCell ref="C81:D81"/>
    <mergeCell ref="H81:J81"/>
    <mergeCell ref="K81:M81"/>
    <mergeCell ref="C78:F78"/>
    <mergeCell ref="H78:J78"/>
    <mergeCell ref="K78:M78"/>
    <mergeCell ref="C79:D79"/>
    <mergeCell ref="C80:F80"/>
    <mergeCell ref="H80:J80"/>
    <mergeCell ref="K80:M80"/>
    <mergeCell ref="C85:D85"/>
    <mergeCell ref="H85:J85"/>
    <mergeCell ref="K85:M85"/>
    <mergeCell ref="C86:F86"/>
    <mergeCell ref="H86:J86"/>
    <mergeCell ref="K86:M86"/>
    <mergeCell ref="C83:D83"/>
    <mergeCell ref="H83:J83"/>
    <mergeCell ref="K83:M83"/>
    <mergeCell ref="C84:F84"/>
    <mergeCell ref="H84:J84"/>
    <mergeCell ref="K84:M84"/>
    <mergeCell ref="C88:F88"/>
    <mergeCell ref="H88:J88"/>
    <mergeCell ref="K88:M88"/>
    <mergeCell ref="C89:D89"/>
    <mergeCell ref="C90:F90"/>
    <mergeCell ref="H90:J90"/>
    <mergeCell ref="K90:M90"/>
    <mergeCell ref="C87:D87"/>
    <mergeCell ref="H87:J87"/>
    <mergeCell ref="K87:M87"/>
    <mergeCell ref="C93:D93"/>
    <mergeCell ref="C94:F94"/>
    <mergeCell ref="H94:J94"/>
    <mergeCell ref="K94:M94"/>
    <mergeCell ref="C95:F95"/>
    <mergeCell ref="H95:J95"/>
    <mergeCell ref="K95:M95"/>
    <mergeCell ref="C91:D91"/>
    <mergeCell ref="H91:J91"/>
    <mergeCell ref="K91:M91"/>
    <mergeCell ref="C92:F92"/>
    <mergeCell ref="H92:J92"/>
    <mergeCell ref="K92:M92"/>
    <mergeCell ref="C98:D98"/>
    <mergeCell ref="C99:F99"/>
    <mergeCell ref="H99:J99"/>
    <mergeCell ref="K99:M99"/>
    <mergeCell ref="C100:D100"/>
    <mergeCell ref="C101:F101"/>
    <mergeCell ref="H101:J101"/>
    <mergeCell ref="K101:M101"/>
    <mergeCell ref="C96:D96"/>
    <mergeCell ref="C97:F97"/>
    <mergeCell ref="H97:J97"/>
    <mergeCell ref="K97:M97"/>
    <mergeCell ref="C104:D104"/>
    <mergeCell ref="C105:F105"/>
    <mergeCell ref="H105:J105"/>
    <mergeCell ref="K105:M105"/>
    <mergeCell ref="C106:D106"/>
    <mergeCell ref="C107:F107"/>
    <mergeCell ref="H107:J107"/>
    <mergeCell ref="K107:M107"/>
    <mergeCell ref="C102:D102"/>
    <mergeCell ref="H102:J102"/>
    <mergeCell ref="K102:M102"/>
    <mergeCell ref="C103:F103"/>
    <mergeCell ref="H103:J103"/>
    <mergeCell ref="K103:M103"/>
    <mergeCell ref="C112:D112"/>
    <mergeCell ref="H112:J112"/>
    <mergeCell ref="K112:M112"/>
    <mergeCell ref="C113:F113"/>
    <mergeCell ref="H113:J113"/>
    <mergeCell ref="K113:M113"/>
    <mergeCell ref="C108:D108"/>
    <mergeCell ref="C109:F109"/>
    <mergeCell ref="H109:J109"/>
    <mergeCell ref="K109:M109"/>
    <mergeCell ref="C110:D110"/>
    <mergeCell ref="C111:F111"/>
    <mergeCell ref="H111:J111"/>
    <mergeCell ref="K111:M111"/>
    <mergeCell ref="C118:D118"/>
    <mergeCell ref="C119:F119"/>
    <mergeCell ref="H119:J119"/>
    <mergeCell ref="K119:M119"/>
    <mergeCell ref="C120:D120"/>
    <mergeCell ref="C121:F121"/>
    <mergeCell ref="H121:J121"/>
    <mergeCell ref="K121:M121"/>
    <mergeCell ref="C114:D114"/>
    <mergeCell ref="C115:F115"/>
    <mergeCell ref="H115:J115"/>
    <mergeCell ref="K115:M115"/>
    <mergeCell ref="C116:D116"/>
    <mergeCell ref="C117:F117"/>
    <mergeCell ref="H117:J117"/>
    <mergeCell ref="K117:M117"/>
    <mergeCell ref="C124:D124"/>
    <mergeCell ref="C125:F125"/>
    <mergeCell ref="H125:J125"/>
    <mergeCell ref="K125:M125"/>
    <mergeCell ref="C126:D126"/>
    <mergeCell ref="C127:F127"/>
    <mergeCell ref="H127:J127"/>
    <mergeCell ref="K127:M127"/>
    <mergeCell ref="C122:D122"/>
    <mergeCell ref="H122:J122"/>
    <mergeCell ref="K122:M122"/>
    <mergeCell ref="C123:F123"/>
    <mergeCell ref="H123:J123"/>
    <mergeCell ref="K123:M123"/>
    <mergeCell ref="C132:D132"/>
    <mergeCell ref="H132:J132"/>
    <mergeCell ref="K132:M132"/>
    <mergeCell ref="C133:F133"/>
    <mergeCell ref="H133:J133"/>
    <mergeCell ref="K133:M133"/>
    <mergeCell ref="C128:D128"/>
    <mergeCell ref="C129:F129"/>
    <mergeCell ref="H129:J129"/>
    <mergeCell ref="K129:M129"/>
    <mergeCell ref="C130:D130"/>
    <mergeCell ref="C131:F131"/>
    <mergeCell ref="H131:J131"/>
    <mergeCell ref="K131:M131"/>
    <mergeCell ref="C138:F138"/>
    <mergeCell ref="H138:J138"/>
    <mergeCell ref="K138:M138"/>
    <mergeCell ref="C139:D139"/>
    <mergeCell ref="C136:F136"/>
    <mergeCell ref="H136:J136"/>
    <mergeCell ref="K136:M136"/>
    <mergeCell ref="C137:D137"/>
    <mergeCell ref="C134:F134"/>
    <mergeCell ref="H134:J134"/>
    <mergeCell ref="K134:M134"/>
    <mergeCell ref="C135:D135"/>
    <mergeCell ref="C143:D143"/>
    <mergeCell ref="H143:J143"/>
    <mergeCell ref="K143:M143"/>
    <mergeCell ref="C144:F144"/>
    <mergeCell ref="H144:J144"/>
    <mergeCell ref="K144:M144"/>
    <mergeCell ref="C140:F140"/>
    <mergeCell ref="H140:J140"/>
    <mergeCell ref="K140:M140"/>
    <mergeCell ref="C141:D141"/>
    <mergeCell ref="C142:F142"/>
    <mergeCell ref="H142:J142"/>
    <mergeCell ref="K142:M142"/>
    <mergeCell ref="C149:D149"/>
    <mergeCell ref="C150:F150"/>
    <mergeCell ref="H150:J150"/>
    <mergeCell ref="K150:M150"/>
    <mergeCell ref="C151:D151"/>
    <mergeCell ref="C152:F152"/>
    <mergeCell ref="H152:J152"/>
    <mergeCell ref="K152:M152"/>
    <mergeCell ref="C145:D145"/>
    <mergeCell ref="C146:F146"/>
    <mergeCell ref="H146:J146"/>
    <mergeCell ref="K146:M146"/>
    <mergeCell ref="C147:D147"/>
    <mergeCell ref="C148:F148"/>
    <mergeCell ref="H148:J148"/>
    <mergeCell ref="K148:M148"/>
    <mergeCell ref="C155:D155"/>
    <mergeCell ref="C156:F156"/>
    <mergeCell ref="H156:J156"/>
    <mergeCell ref="K156:M156"/>
    <mergeCell ref="C157:D157"/>
    <mergeCell ref="C158:F158"/>
    <mergeCell ref="H158:J158"/>
    <mergeCell ref="K158:M158"/>
    <mergeCell ref="C153:D153"/>
    <mergeCell ref="H153:J153"/>
    <mergeCell ref="K153:M153"/>
    <mergeCell ref="C154:F154"/>
    <mergeCell ref="H154:J154"/>
    <mergeCell ref="K154:M154"/>
    <mergeCell ref="C163:D163"/>
    <mergeCell ref="H163:J163"/>
    <mergeCell ref="K163:M163"/>
    <mergeCell ref="C164:F164"/>
    <mergeCell ref="H164:J164"/>
    <mergeCell ref="K164:M164"/>
    <mergeCell ref="C159:D159"/>
    <mergeCell ref="C160:F160"/>
    <mergeCell ref="H160:J160"/>
    <mergeCell ref="K160:M160"/>
    <mergeCell ref="C161:D161"/>
    <mergeCell ref="C162:F162"/>
    <mergeCell ref="H162:J162"/>
    <mergeCell ref="K162:M162"/>
    <mergeCell ref="C169:D169"/>
    <mergeCell ref="C170:F170"/>
    <mergeCell ref="H170:J170"/>
    <mergeCell ref="K170:M170"/>
    <mergeCell ref="C171:D171"/>
    <mergeCell ref="C172:F172"/>
    <mergeCell ref="H172:J172"/>
    <mergeCell ref="K172:M172"/>
    <mergeCell ref="C165:D165"/>
    <mergeCell ref="C166:F166"/>
    <mergeCell ref="H166:J166"/>
    <mergeCell ref="K166:M166"/>
    <mergeCell ref="C167:D167"/>
    <mergeCell ref="C168:F168"/>
    <mergeCell ref="H168:J168"/>
    <mergeCell ref="K168:M168"/>
    <mergeCell ref="C175:D175"/>
    <mergeCell ref="C176:F176"/>
    <mergeCell ref="H176:J176"/>
    <mergeCell ref="K176:M176"/>
    <mergeCell ref="C177:D177"/>
    <mergeCell ref="C178:F178"/>
    <mergeCell ref="H178:J178"/>
    <mergeCell ref="K178:M178"/>
    <mergeCell ref="C173:D173"/>
    <mergeCell ref="H173:J173"/>
    <mergeCell ref="K173:M173"/>
    <mergeCell ref="C174:F174"/>
    <mergeCell ref="H174:J174"/>
    <mergeCell ref="K174:M174"/>
    <mergeCell ref="C183:D183"/>
    <mergeCell ref="H183:J183"/>
    <mergeCell ref="K183:M183"/>
    <mergeCell ref="C184:F184"/>
    <mergeCell ref="H184:J184"/>
    <mergeCell ref="K184:M184"/>
    <mergeCell ref="C179:D179"/>
    <mergeCell ref="C180:F180"/>
    <mergeCell ref="H180:J180"/>
    <mergeCell ref="K180:M180"/>
    <mergeCell ref="C181:D181"/>
    <mergeCell ref="C182:F182"/>
    <mergeCell ref="H182:J182"/>
    <mergeCell ref="K182:M182"/>
    <mergeCell ref="C189:D189"/>
    <mergeCell ref="C190:F190"/>
    <mergeCell ref="H190:J190"/>
    <mergeCell ref="K190:M190"/>
    <mergeCell ref="C191:D191"/>
    <mergeCell ref="C192:F192"/>
    <mergeCell ref="H192:J192"/>
    <mergeCell ref="K192:M192"/>
    <mergeCell ref="C185:D185"/>
    <mergeCell ref="C186:F186"/>
    <mergeCell ref="H186:J186"/>
    <mergeCell ref="K186:M186"/>
    <mergeCell ref="C187:D187"/>
    <mergeCell ref="C188:F188"/>
    <mergeCell ref="H188:J188"/>
    <mergeCell ref="K188:M188"/>
    <mergeCell ref="C195:D195"/>
    <mergeCell ref="C196:F196"/>
    <mergeCell ref="H196:J196"/>
    <mergeCell ref="K196:M196"/>
    <mergeCell ref="C197:D197"/>
    <mergeCell ref="C198:F198"/>
    <mergeCell ref="H198:J198"/>
    <mergeCell ref="K198:M198"/>
    <mergeCell ref="C193:D193"/>
    <mergeCell ref="H193:J193"/>
    <mergeCell ref="K193:M193"/>
    <mergeCell ref="C194:F194"/>
    <mergeCell ref="H194:J194"/>
    <mergeCell ref="K194:M194"/>
    <mergeCell ref="C203:D203"/>
    <mergeCell ref="H203:J203"/>
    <mergeCell ref="K203:M203"/>
    <mergeCell ref="C204:F204"/>
    <mergeCell ref="H204:J204"/>
    <mergeCell ref="K204:M204"/>
    <mergeCell ref="C199:D199"/>
    <mergeCell ref="C200:F200"/>
    <mergeCell ref="H200:J200"/>
    <mergeCell ref="K200:M200"/>
    <mergeCell ref="C201:D201"/>
    <mergeCell ref="C202:F202"/>
    <mergeCell ref="H202:J202"/>
    <mergeCell ref="K202:M202"/>
    <mergeCell ref="C209:D209"/>
    <mergeCell ref="C210:F210"/>
    <mergeCell ref="H210:J210"/>
    <mergeCell ref="K210:M210"/>
    <mergeCell ref="C211:D211"/>
    <mergeCell ref="C212:F212"/>
    <mergeCell ref="H212:J212"/>
    <mergeCell ref="K212:M212"/>
    <mergeCell ref="C205:D205"/>
    <mergeCell ref="C206:F206"/>
    <mergeCell ref="H206:J206"/>
    <mergeCell ref="K206:M206"/>
    <mergeCell ref="C207:D207"/>
    <mergeCell ref="C208:F208"/>
    <mergeCell ref="H208:J208"/>
    <mergeCell ref="K208:M208"/>
    <mergeCell ref="C215:D215"/>
    <mergeCell ref="C216:F216"/>
    <mergeCell ref="H216:J216"/>
    <mergeCell ref="K216:M216"/>
    <mergeCell ref="C217:D217"/>
    <mergeCell ref="C218:F218"/>
    <mergeCell ref="H218:J218"/>
    <mergeCell ref="K218:M218"/>
    <mergeCell ref="C213:D213"/>
    <mergeCell ref="H213:J213"/>
    <mergeCell ref="K213:M213"/>
    <mergeCell ref="C214:F214"/>
    <mergeCell ref="H214:J214"/>
    <mergeCell ref="K214:M214"/>
    <mergeCell ref="C223:D223"/>
    <mergeCell ref="H223:J223"/>
    <mergeCell ref="K223:M223"/>
    <mergeCell ref="C224:F224"/>
    <mergeCell ref="H224:J224"/>
    <mergeCell ref="K224:M224"/>
    <mergeCell ref="C219:D219"/>
    <mergeCell ref="C220:F220"/>
    <mergeCell ref="H220:J220"/>
    <mergeCell ref="K220:M220"/>
    <mergeCell ref="C221:D221"/>
    <mergeCell ref="C222:F222"/>
    <mergeCell ref="H222:J222"/>
    <mergeCell ref="K222:M222"/>
    <mergeCell ref="C229:D229"/>
    <mergeCell ref="C230:F230"/>
    <mergeCell ref="H230:J230"/>
    <mergeCell ref="K230:M230"/>
    <mergeCell ref="C231:D231"/>
    <mergeCell ref="C232:F232"/>
    <mergeCell ref="H232:J232"/>
    <mergeCell ref="K232:M232"/>
    <mergeCell ref="C225:D225"/>
    <mergeCell ref="C226:F226"/>
    <mergeCell ref="H226:J226"/>
    <mergeCell ref="K226:M226"/>
    <mergeCell ref="C227:D227"/>
    <mergeCell ref="C228:F228"/>
    <mergeCell ref="H228:J228"/>
    <mergeCell ref="K228:M228"/>
    <mergeCell ref="C235:D235"/>
    <mergeCell ref="C236:F236"/>
    <mergeCell ref="H236:J236"/>
    <mergeCell ref="K236:M236"/>
    <mergeCell ref="C237:D237"/>
    <mergeCell ref="C238:F238"/>
    <mergeCell ref="H238:J238"/>
    <mergeCell ref="K238:M238"/>
    <mergeCell ref="C233:D233"/>
    <mergeCell ref="H233:J233"/>
    <mergeCell ref="K233:M233"/>
    <mergeCell ref="C234:F234"/>
    <mergeCell ref="H234:J234"/>
    <mergeCell ref="K234:M234"/>
    <mergeCell ref="C243:D243"/>
    <mergeCell ref="H243:J243"/>
    <mergeCell ref="K243:M243"/>
    <mergeCell ref="C244:F244"/>
    <mergeCell ref="H244:J244"/>
    <mergeCell ref="K244:M244"/>
    <mergeCell ref="C239:D239"/>
    <mergeCell ref="C240:F240"/>
    <mergeCell ref="H240:J240"/>
    <mergeCell ref="K240:M240"/>
    <mergeCell ref="C241:D241"/>
    <mergeCell ref="C242:F242"/>
    <mergeCell ref="H242:J242"/>
    <mergeCell ref="K242:M242"/>
    <mergeCell ref="C249:D249"/>
    <mergeCell ref="C250:F250"/>
    <mergeCell ref="H250:J250"/>
    <mergeCell ref="K250:M250"/>
    <mergeCell ref="C251:D251"/>
    <mergeCell ref="C252:F252"/>
    <mergeCell ref="H252:J252"/>
    <mergeCell ref="K252:M252"/>
    <mergeCell ref="C245:D245"/>
    <mergeCell ref="C246:F246"/>
    <mergeCell ref="H246:J246"/>
    <mergeCell ref="K246:M246"/>
    <mergeCell ref="C247:D247"/>
    <mergeCell ref="C248:F248"/>
    <mergeCell ref="H248:J248"/>
    <mergeCell ref="K248:M248"/>
    <mergeCell ref="C255:D255"/>
    <mergeCell ref="C256:F256"/>
    <mergeCell ref="H256:J256"/>
    <mergeCell ref="K256:M256"/>
    <mergeCell ref="C257:D257"/>
    <mergeCell ref="C258:F258"/>
    <mergeCell ref="H258:J258"/>
    <mergeCell ref="K258:M258"/>
    <mergeCell ref="C253:D253"/>
    <mergeCell ref="H253:J253"/>
    <mergeCell ref="K253:M253"/>
    <mergeCell ref="C254:F254"/>
    <mergeCell ref="H254:J254"/>
    <mergeCell ref="K254:M254"/>
    <mergeCell ref="C263:D263"/>
    <mergeCell ref="H263:J263"/>
    <mergeCell ref="K263:M263"/>
    <mergeCell ref="C264:F264"/>
    <mergeCell ref="H264:J264"/>
    <mergeCell ref="K264:M264"/>
    <mergeCell ref="C259:D259"/>
    <mergeCell ref="C260:F260"/>
    <mergeCell ref="H260:J260"/>
    <mergeCell ref="K260:M260"/>
    <mergeCell ref="C261:D261"/>
    <mergeCell ref="C262:F262"/>
    <mergeCell ref="H262:J262"/>
    <mergeCell ref="K262:M262"/>
    <mergeCell ref="C269:D269"/>
    <mergeCell ref="C270:F270"/>
    <mergeCell ref="H270:J270"/>
    <mergeCell ref="K270:M270"/>
    <mergeCell ref="C271:D271"/>
    <mergeCell ref="C272:F272"/>
    <mergeCell ref="H272:J272"/>
    <mergeCell ref="K272:M272"/>
    <mergeCell ref="C265:D265"/>
    <mergeCell ref="C266:F266"/>
    <mergeCell ref="H266:J266"/>
    <mergeCell ref="K266:M266"/>
    <mergeCell ref="C267:D267"/>
    <mergeCell ref="C268:F268"/>
    <mergeCell ref="H268:J268"/>
    <mergeCell ref="K268:M268"/>
    <mergeCell ref="C275:D275"/>
    <mergeCell ref="C276:F276"/>
    <mergeCell ref="H276:J276"/>
    <mergeCell ref="K276:M276"/>
    <mergeCell ref="C277:D277"/>
    <mergeCell ref="C278:F278"/>
    <mergeCell ref="H278:J278"/>
    <mergeCell ref="K278:M278"/>
    <mergeCell ref="C273:D273"/>
    <mergeCell ref="H273:J273"/>
    <mergeCell ref="K273:M273"/>
    <mergeCell ref="C274:F274"/>
    <mergeCell ref="H274:J274"/>
    <mergeCell ref="K274:M274"/>
    <mergeCell ref="C283:D283"/>
    <mergeCell ref="H283:J283"/>
    <mergeCell ref="K283:M283"/>
    <mergeCell ref="C279:D279"/>
    <mergeCell ref="C280:F280"/>
    <mergeCell ref="H280:J280"/>
    <mergeCell ref="K280:M280"/>
    <mergeCell ref="C281:D281"/>
    <mergeCell ref="C282:F282"/>
    <mergeCell ref="H282:J282"/>
    <mergeCell ref="K282:M282"/>
    <mergeCell ref="C287:D287"/>
    <mergeCell ref="C288:F288"/>
    <mergeCell ref="H288:J288"/>
    <mergeCell ref="K288:M288"/>
    <mergeCell ref="C289:D289"/>
    <mergeCell ref="C290:F290"/>
    <mergeCell ref="H290:J290"/>
    <mergeCell ref="K290:M290"/>
    <mergeCell ref="C284:F284"/>
    <mergeCell ref="H284:J284"/>
    <mergeCell ref="K284:M284"/>
    <mergeCell ref="C285:D285"/>
    <mergeCell ref="C286:F286"/>
    <mergeCell ref="H286:J286"/>
    <mergeCell ref="K286:M286"/>
    <mergeCell ref="C294:D294"/>
    <mergeCell ref="H294:J294"/>
    <mergeCell ref="K294:M294"/>
    <mergeCell ref="C295:F295"/>
    <mergeCell ref="H295:J295"/>
    <mergeCell ref="K295:M295"/>
    <mergeCell ref="C291:F291"/>
    <mergeCell ref="H291:J291"/>
    <mergeCell ref="K291:M291"/>
    <mergeCell ref="C292:D292"/>
    <mergeCell ref="C293:F293"/>
    <mergeCell ref="H293:J293"/>
    <mergeCell ref="K293:M293"/>
    <mergeCell ref="C299:D299"/>
    <mergeCell ref="C300:F300"/>
    <mergeCell ref="H300:J300"/>
    <mergeCell ref="K300:M300"/>
    <mergeCell ref="C301:D301"/>
    <mergeCell ref="C302:F302"/>
    <mergeCell ref="H302:J302"/>
    <mergeCell ref="K302:M302"/>
    <mergeCell ref="C296:F296"/>
    <mergeCell ref="H296:J296"/>
    <mergeCell ref="K296:M296"/>
    <mergeCell ref="C297:D297"/>
    <mergeCell ref="C298:F298"/>
    <mergeCell ref="H298:J298"/>
    <mergeCell ref="K298:M298"/>
    <mergeCell ref="C306:D306"/>
    <mergeCell ref="H306:J306"/>
    <mergeCell ref="K306:M306"/>
    <mergeCell ref="C307:F307"/>
    <mergeCell ref="H307:J307"/>
    <mergeCell ref="K307:M307"/>
    <mergeCell ref="C303:F303"/>
    <mergeCell ref="H303:J303"/>
    <mergeCell ref="K303:M303"/>
    <mergeCell ref="C304:D304"/>
    <mergeCell ref="C305:F305"/>
    <mergeCell ref="H305:J305"/>
    <mergeCell ref="K305:M305"/>
    <mergeCell ref="C312:D312"/>
    <mergeCell ref="C313:F313"/>
    <mergeCell ref="H313:J313"/>
    <mergeCell ref="K313:M313"/>
    <mergeCell ref="C314:D314"/>
    <mergeCell ref="C315:F315"/>
    <mergeCell ref="H315:J315"/>
    <mergeCell ref="K315:M315"/>
    <mergeCell ref="C308:D308"/>
    <mergeCell ref="C309:F309"/>
    <mergeCell ref="H309:J309"/>
    <mergeCell ref="K309:M309"/>
    <mergeCell ref="C310:D310"/>
    <mergeCell ref="C311:F311"/>
    <mergeCell ref="H311:J311"/>
    <mergeCell ref="K311:M311"/>
    <mergeCell ref="C318:F318"/>
    <mergeCell ref="H318:J318"/>
    <mergeCell ref="K318:M318"/>
    <mergeCell ref="C319:F319"/>
    <mergeCell ref="H319:J319"/>
    <mergeCell ref="K319:M319"/>
    <mergeCell ref="C316:D316"/>
    <mergeCell ref="H316:J316"/>
    <mergeCell ref="K316:M316"/>
    <mergeCell ref="C317:F317"/>
    <mergeCell ref="H317:J317"/>
    <mergeCell ref="K317:M317"/>
    <mergeCell ref="C322:D322"/>
    <mergeCell ref="H322:J322"/>
    <mergeCell ref="K322:M322"/>
    <mergeCell ref="C323:F323"/>
    <mergeCell ref="H323:J323"/>
    <mergeCell ref="K323:M323"/>
    <mergeCell ref="C320:D320"/>
    <mergeCell ref="H320:J320"/>
    <mergeCell ref="K320:M320"/>
    <mergeCell ref="C321:F321"/>
    <mergeCell ref="H321:J321"/>
    <mergeCell ref="K321:M321"/>
    <mergeCell ref="C326:F326"/>
    <mergeCell ref="H326:J326"/>
    <mergeCell ref="K326:M326"/>
    <mergeCell ref="C327:D327"/>
    <mergeCell ref="C328:F328"/>
    <mergeCell ref="H328:J328"/>
    <mergeCell ref="K328:M328"/>
    <mergeCell ref="C324:D324"/>
    <mergeCell ref="H324:J324"/>
    <mergeCell ref="K324:M324"/>
    <mergeCell ref="C325:F325"/>
    <mergeCell ref="H325:J325"/>
    <mergeCell ref="K325:M325"/>
    <mergeCell ref="C331:D331"/>
    <mergeCell ref="C332:F332"/>
    <mergeCell ref="H332:J332"/>
    <mergeCell ref="K332:M332"/>
    <mergeCell ref="C333:D333"/>
    <mergeCell ref="C334:F334"/>
    <mergeCell ref="H334:J334"/>
    <mergeCell ref="K334:M334"/>
    <mergeCell ref="C329:D329"/>
    <mergeCell ref="H329:J329"/>
    <mergeCell ref="K329:M329"/>
    <mergeCell ref="C330:F330"/>
    <mergeCell ref="H330:J330"/>
    <mergeCell ref="K330:M330"/>
    <mergeCell ref="C339:D339"/>
    <mergeCell ref="H339:J339"/>
    <mergeCell ref="K339:M339"/>
    <mergeCell ref="C340:F340"/>
    <mergeCell ref="H340:J340"/>
    <mergeCell ref="K340:M340"/>
    <mergeCell ref="C335:D335"/>
    <mergeCell ref="C336:F336"/>
    <mergeCell ref="H336:J336"/>
    <mergeCell ref="K336:M336"/>
    <mergeCell ref="C337:D337"/>
    <mergeCell ref="C338:F338"/>
    <mergeCell ref="H338:J338"/>
    <mergeCell ref="K338:M338"/>
    <mergeCell ref="C345:D345"/>
    <mergeCell ref="C346:F346"/>
    <mergeCell ref="H346:J346"/>
    <mergeCell ref="K346:M346"/>
    <mergeCell ref="C347:D347"/>
    <mergeCell ref="C348:F348"/>
    <mergeCell ref="H348:J348"/>
    <mergeCell ref="K348:M348"/>
    <mergeCell ref="C341:D341"/>
    <mergeCell ref="C342:F342"/>
    <mergeCell ref="H342:J342"/>
    <mergeCell ref="K342:M342"/>
    <mergeCell ref="C343:D343"/>
    <mergeCell ref="C344:F344"/>
    <mergeCell ref="H344:J344"/>
    <mergeCell ref="K344:M344"/>
    <mergeCell ref="C351:D351"/>
    <mergeCell ref="C352:F352"/>
    <mergeCell ref="H352:J352"/>
    <mergeCell ref="K352:M352"/>
    <mergeCell ref="C353:D353"/>
    <mergeCell ref="C354:F354"/>
    <mergeCell ref="H354:J354"/>
    <mergeCell ref="K354:M354"/>
    <mergeCell ref="C349:D349"/>
    <mergeCell ref="H349:J349"/>
    <mergeCell ref="K349:M349"/>
    <mergeCell ref="C350:F350"/>
    <mergeCell ref="H350:J350"/>
    <mergeCell ref="K350:M350"/>
    <mergeCell ref="C359:D359"/>
    <mergeCell ref="H359:J359"/>
    <mergeCell ref="K359:M359"/>
    <mergeCell ref="C360:F360"/>
    <mergeCell ref="H360:J360"/>
    <mergeCell ref="K360:M360"/>
    <mergeCell ref="C355:D355"/>
    <mergeCell ref="C356:F356"/>
    <mergeCell ref="H356:J356"/>
    <mergeCell ref="K356:M356"/>
    <mergeCell ref="C357:D357"/>
    <mergeCell ref="C358:F358"/>
    <mergeCell ref="H358:J358"/>
    <mergeCell ref="K358:M358"/>
    <mergeCell ref="C364:D364"/>
    <mergeCell ref="C365:F365"/>
    <mergeCell ref="H365:J365"/>
    <mergeCell ref="K365:M365"/>
    <mergeCell ref="C366:D366"/>
    <mergeCell ref="C367:F367"/>
    <mergeCell ref="H367:J367"/>
    <mergeCell ref="K367:M367"/>
    <mergeCell ref="C361:F361"/>
    <mergeCell ref="H361:J361"/>
    <mergeCell ref="K361:M361"/>
    <mergeCell ref="C362:D362"/>
    <mergeCell ref="C363:F363"/>
    <mergeCell ref="H363:J363"/>
    <mergeCell ref="K363:M363"/>
    <mergeCell ref="C371:D371"/>
    <mergeCell ref="H371:J371"/>
    <mergeCell ref="K371:M371"/>
    <mergeCell ref="C372:F372"/>
    <mergeCell ref="H372:J372"/>
    <mergeCell ref="K372:M372"/>
    <mergeCell ref="C368:F368"/>
    <mergeCell ref="H368:J368"/>
    <mergeCell ref="K368:M368"/>
    <mergeCell ref="C369:D369"/>
    <mergeCell ref="C370:F370"/>
    <mergeCell ref="H370:J370"/>
    <mergeCell ref="K370:M370"/>
    <mergeCell ref="C376:D376"/>
    <mergeCell ref="C377:F377"/>
    <mergeCell ref="H377:J377"/>
    <mergeCell ref="K377:M377"/>
    <mergeCell ref="C378:D378"/>
    <mergeCell ref="C379:F379"/>
    <mergeCell ref="H379:J379"/>
    <mergeCell ref="K379:M379"/>
    <mergeCell ref="C373:F373"/>
    <mergeCell ref="H373:J373"/>
    <mergeCell ref="K373:M373"/>
    <mergeCell ref="C374:D374"/>
    <mergeCell ref="C375:F375"/>
    <mergeCell ref="H375:J375"/>
    <mergeCell ref="K375:M375"/>
    <mergeCell ref="C383:D383"/>
    <mergeCell ref="H383:J383"/>
    <mergeCell ref="K383:M383"/>
    <mergeCell ref="C384:F384"/>
    <mergeCell ref="H384:J384"/>
    <mergeCell ref="K384:M384"/>
    <mergeCell ref="C380:F380"/>
    <mergeCell ref="H380:J380"/>
    <mergeCell ref="K380:M380"/>
    <mergeCell ref="C381:D381"/>
    <mergeCell ref="C382:F382"/>
    <mergeCell ref="H382:J382"/>
    <mergeCell ref="K382:M382"/>
    <mergeCell ref="C389:D389"/>
    <mergeCell ref="C390:F390"/>
    <mergeCell ref="H390:J390"/>
    <mergeCell ref="K390:M390"/>
    <mergeCell ref="C385:D385"/>
    <mergeCell ref="C386:F386"/>
    <mergeCell ref="H386:J386"/>
    <mergeCell ref="K386:M386"/>
    <mergeCell ref="C387:D387"/>
    <mergeCell ref="C388:F388"/>
    <mergeCell ref="H388:J388"/>
    <mergeCell ref="K388:M388"/>
    <mergeCell ref="K394:M394"/>
    <mergeCell ref="B396:C396"/>
    <mergeCell ref="B397:C397"/>
    <mergeCell ref="B398:C398"/>
    <mergeCell ref="B399:C399"/>
    <mergeCell ref="B400:C400"/>
    <mergeCell ref="B392:H392"/>
    <mergeCell ref="A394:A395"/>
    <mergeCell ref="B394:C395"/>
    <mergeCell ref="D394:D395"/>
    <mergeCell ref="E394:G394"/>
    <mergeCell ref="H394:J394"/>
    <mergeCell ref="B408:K408"/>
    <mergeCell ref="B411:E411"/>
    <mergeCell ref="K411:L411"/>
    <mergeCell ref="K412:L412"/>
    <mergeCell ref="K413:L413"/>
    <mergeCell ref="K415:L415"/>
    <mergeCell ref="B401:C401"/>
    <mergeCell ref="B402:C402"/>
    <mergeCell ref="B403:C403"/>
    <mergeCell ref="B404:C404"/>
    <mergeCell ref="B406:K406"/>
    <mergeCell ref="B407:K407"/>
  </mergeCells>
  <pageMargins left="0.19685039370078741" right="0.19685039370078741" top="0.39370078740157483" bottom="0.19685039370078741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4716310</vt:lpstr>
    </vt:vector>
  </TitlesOfParts>
  <Company>Speed_XP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Speed_XP</dc:creator>
  <cp:lastModifiedBy>Speed_XP</cp:lastModifiedBy>
  <cp:lastPrinted>2017-05-12T06:14:05Z</cp:lastPrinted>
  <dcterms:created xsi:type="dcterms:W3CDTF">2017-05-12T06:13:37Z</dcterms:created>
  <dcterms:modified xsi:type="dcterms:W3CDTF">2017-05-12T06:20:32Z</dcterms:modified>
</cp:coreProperties>
</file>