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7995" activeTab="0"/>
  </bookViews>
  <sheets>
    <sheet name="Лист1" sheetId="1" r:id="rId1"/>
  </sheets>
  <definedNames>
    <definedName name="_xlnm.Print_Titles" localSheetId="0">'Лист1'!$6:$8</definedName>
    <definedName name="_xlnm.Print_Area" localSheetId="0">'Лист1'!$A$1:$K$223</definedName>
  </definedNames>
  <calcPr fullCalcOnLoad="1"/>
</workbook>
</file>

<file path=xl/sharedStrings.xml><?xml version="1.0" encoding="utf-8"?>
<sst xmlns="http://schemas.openxmlformats.org/spreadsheetml/2006/main" count="244" uniqueCount="221">
  <si>
    <t xml:space="preserve">Найменування </t>
  </si>
  <si>
    <t>Загальний фонд</t>
  </si>
  <si>
    <t>Спеціальний фонд</t>
  </si>
  <si>
    <t>Разом</t>
  </si>
  <si>
    <t>виконано з початку року</t>
  </si>
  <si>
    <t>ДОХОДИ</t>
  </si>
  <si>
    <t>Податок на прибуток підприємств</t>
  </si>
  <si>
    <t>Місцеві податки і збори</t>
  </si>
  <si>
    <t>Неподаткові надходження</t>
  </si>
  <si>
    <t>Інші надходження</t>
  </si>
  <si>
    <t>Державне мито</t>
  </si>
  <si>
    <t>Інші неподаткові надходження</t>
  </si>
  <si>
    <t>Власні надходження бюджетних установ</t>
  </si>
  <si>
    <t>Доходи від операцій з капіталом</t>
  </si>
  <si>
    <t>Надходження від продажу основного капіталу</t>
  </si>
  <si>
    <t>Разом доходів</t>
  </si>
  <si>
    <t>Офіційні трансферти</t>
  </si>
  <si>
    <t>Субвенції</t>
  </si>
  <si>
    <t>Всього доходів</t>
  </si>
  <si>
    <t>Податкові надходження</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</si>
  <si>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</si>
  <si>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Доходи від  власності та підприємницької діяльності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</si>
  <si>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</si>
  <si>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План з урахуванням змін</t>
  </si>
  <si>
    <t xml:space="preserve">Разом </t>
  </si>
  <si>
    <t xml:space="preserve">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</si>
  <si>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</si>
  <si>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Державне мито, що сплачується за місцем розгляду та оформлення документів, у тому числі за оформлення документів на спадщину і дарування</t>
  </si>
  <si>
    <t>Податок на доходи фізичних осіб</t>
  </si>
  <si>
    <t>Туристичний збір</t>
  </si>
  <si>
    <t xml:space="preserve">Єдиний податок </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</si>
  <si>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</si>
  <si>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</si>
  <si>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</si>
  <si>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</si>
  <si>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</si>
  <si>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Доходи від операцій з кредитування та надання гарантій</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</si>
  <si>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</si>
  <si>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</si>
  <si>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</si>
  <si>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Надходження від орендної плати за користування цілісним майновим комплексом та іншим майном, що перебуває в комунальній власності</t>
  </si>
  <si>
    <t>Інші субвенції</t>
  </si>
  <si>
    <t>ВИДАТКИ</t>
  </si>
  <si>
    <t>Освiта</t>
  </si>
  <si>
    <t>Дошкільні заклади освіти</t>
  </si>
  <si>
    <t>Загальноосвітні школи ( в т.ч. школа-дитячий садок, інтернат при школі), спеціалізовані школи, ліцеї, гімназії, колегіуми</t>
  </si>
  <si>
    <t xml:space="preserve">Вечірні (змінні) школи </t>
  </si>
  <si>
    <t>Позашкільні заклади освіти, заклади із позашкільної роботи з дітьми</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</si>
  <si>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</si>
  <si>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</si>
  <si>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</si>
  <si>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</si>
  <si>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Охорона здоров"я</t>
  </si>
  <si>
    <t>Лікарні</t>
  </si>
  <si>
    <t>Загальні і спеціалізовані стоматологічні поліклініки</t>
  </si>
  <si>
    <t>Центри здоров"я і заходи у сфері санітарної освіти</t>
  </si>
  <si>
    <t>Соцiальний захист та соцiальне забезпечення</t>
  </si>
  <si>
    <t>Iншi видатки на соціальний захист населення</t>
  </si>
  <si>
    <t>Утримання центрів соціальних служб для сімיї, дітей та молоді</t>
  </si>
  <si>
    <t>Соціальні програми i заходи державних органiв у справах молоді</t>
  </si>
  <si>
    <t>Утримання клубiв пiдлiткiв за мiсцем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</si>
  <si>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</si>
  <si>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</si>
  <si>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Територiальнi центри соціального обслуговування (надання соціальних послуг)</t>
  </si>
  <si>
    <t>Фінансова підтримка громадських організацій інвалідів і ветеранів</t>
  </si>
  <si>
    <t>Житлово-комунальне господарство</t>
  </si>
  <si>
    <t>Житлово-експлуатаційне господарство</t>
  </si>
  <si>
    <t>Капiтальний ремонт житлового фонду мiсцевих органiв влади</t>
  </si>
  <si>
    <t>Благоустрiй мiст, сіл, селищ</t>
  </si>
  <si>
    <t>Комбiнати комунальних пiдприємств, районнi виробничi об'єднання та iншi пiдприємства, установи та організації житлово-комунального господарства</t>
  </si>
  <si>
    <t>Культура i мистецтво</t>
  </si>
  <si>
    <t>Філармонії, музичні колективи і ансамблі та інші мистецькі заклади та заходи</t>
  </si>
  <si>
    <t>Бiблiотеки</t>
  </si>
  <si>
    <t>Палаци i будинки культури, клуби та iншi заклади клубного типу</t>
  </si>
  <si>
    <t>Школи естетичного виховання дiтей</t>
  </si>
  <si>
    <t>Кiнематографiя</t>
  </si>
  <si>
    <t>Iншi культурно-освiтнi заклади та заходи</t>
  </si>
  <si>
    <t>Засоби масової iнформацiї</t>
  </si>
  <si>
    <t>Фiзична культура i спорт</t>
  </si>
  <si>
    <t>Проведення навчально-тренувальних зборів і змагань</t>
  </si>
  <si>
    <t>Утримання та навчально-тренувальна робота дитячо-юнацьких спортивних шкіл</t>
  </si>
  <si>
    <t>Будiвництво</t>
  </si>
  <si>
    <t>Капiтальнi вкладення</t>
  </si>
  <si>
    <t>Транспорт, дорожнє господарство, зв'язок, телекомунiкації та iнформатика</t>
  </si>
  <si>
    <t>Компенсаційні виплати на пільговий проїзд електротранспортом окремим категоріям громадян</t>
  </si>
  <si>
    <t>Iншi послуги, пов'язанi з економiчною дiяльнiстю</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</si>
  <si>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</si>
  <si>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</si>
  <si>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Цiльовi фонди</t>
  </si>
  <si>
    <t>Охорона та раціональне використання природних ресурсів</t>
  </si>
  <si>
    <t>Видатки, не вiднесенi до основних груп</t>
  </si>
  <si>
    <t>Іншi видатки</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</si>
  <si>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</si>
  <si>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Разом видатків</t>
  </si>
  <si>
    <t>КРЕДИТУВАННЯ</t>
  </si>
  <si>
    <t>ФІНАНСУВАННЯ</t>
  </si>
  <si>
    <t>Заходи з організації рятування на водах</t>
  </si>
  <si>
    <t>Центри соціальної реабілітації дітей-інвалідів; центри професійної реабілітації інвалідів</t>
  </si>
  <si>
    <t>від ____________ № ________</t>
  </si>
  <si>
    <t>Проведення навчально-тренувальнимх зборів і змагань та заходів з інвалідного  спорту</t>
  </si>
  <si>
    <t>Проведення навчально-тренувальних зборів і змагань з неолімпійських видів спорту</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</si>
  <si>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</si>
  <si>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</si>
  <si>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</si>
  <si>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Надходження коштів пайової участі у розвитку інфраструктури населеного пункту</t>
  </si>
  <si>
    <t xml:space="preserve">Кошти від продажу землі </t>
  </si>
  <si>
    <t>Податки на доходи, податки на прибуток, податки на збільшення ринкової вартості</t>
  </si>
  <si>
    <t>Державне мито, пов'язане з видачею та оформленням закордонних паспортів (посвідок) та паспортів громадян України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</si>
  <si>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</si>
  <si>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</si>
  <si>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з власників транспортних засобів та інших самохідних машин і механізмів</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</si>
  <si>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трудовоі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</si>
  <si>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Пiльги, що надаються населенню (крiм ветеранiв вiйни i працi,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</si>
  <si>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r>
      <t>Програми i заходи центрів соціальних служб для сім</t>
    </r>
    <r>
      <rPr>
        <sz val="14"/>
        <rFont val="Arial Cyr"/>
        <family val="0"/>
      </rPr>
      <t>’</t>
    </r>
    <r>
      <rPr>
        <sz val="14"/>
        <rFont val="Times New Roman"/>
        <family val="1"/>
      </rPr>
      <t>ї, дітей та молоді</t>
    </r>
  </si>
  <si>
    <r>
      <t>Видатки на проведення робіт, пов</t>
    </r>
    <r>
      <rPr>
        <sz val="14"/>
        <rFont val="Arial Cyr"/>
        <family val="0"/>
      </rPr>
      <t>’</t>
    </r>
    <r>
      <rPr>
        <sz val="14"/>
        <rFont val="Times New Roman"/>
        <family val="1"/>
      </rPr>
      <t>язаних із будiвництвом, реконструкцiєю, ремонтом та утриманням автомобільних доріг</t>
    </r>
  </si>
  <si>
    <r>
      <t>Інші заходи, пов</t>
    </r>
    <r>
      <rPr>
        <sz val="14"/>
        <rFont val="Arial Cyr"/>
        <family val="0"/>
      </rPr>
      <t>’</t>
    </r>
    <r>
      <rPr>
        <sz val="14"/>
        <rFont val="Times New Roman"/>
        <family val="1"/>
      </rPr>
      <t>язані з економічною діяльністю</t>
    </r>
  </si>
  <si>
    <r>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t>
    </r>
    <r>
      <rPr>
        <sz val="14"/>
        <rFont val="Arial Cyr"/>
        <family val="0"/>
      </rPr>
      <t>’</t>
    </r>
    <r>
      <rPr>
        <sz val="14"/>
        <rFont val="Times New Roman"/>
        <family val="1"/>
      </rPr>
      <t>ях за принципом "гроші ходять за дитиною"</t>
    </r>
  </si>
  <si>
    <t>Обслуговування боргу</t>
  </si>
  <si>
    <r>
      <t>Внески органів влади Автономної Республіки Крим та органів місцевого самоврядування у статутні капітали суб</t>
    </r>
    <r>
      <rPr>
        <sz val="14"/>
        <rFont val="Arial Cyr"/>
        <family val="0"/>
      </rPr>
      <t>’</t>
    </r>
    <r>
      <rPr>
        <sz val="14"/>
        <rFont val="Times New Roman"/>
        <family val="1"/>
      </rPr>
      <t>єктів підприємницької діяльності</t>
    </r>
  </si>
  <si>
    <t>Надходження від плати за послуги, що надаються бюджетними установами згідно із законодавством</t>
  </si>
  <si>
    <t xml:space="preserve">Відсоток виконання,% </t>
  </si>
  <si>
    <t xml:space="preserve">Відсоток виконання, % </t>
  </si>
  <si>
    <t>Міжбюджетні трансферти</t>
  </si>
  <si>
    <t>Компенсаційні виплати на пільговий проїзд окремим категоріям громадян на залізничному транспорті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</si>
  <si>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</si>
  <si>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</si>
  <si>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</si>
  <si>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Капітальний ремонт житлового фонду об"єднань співвласників багатоквартирних будинків</t>
  </si>
  <si>
    <t>Фінансування енергозберігаючих заходів</t>
  </si>
  <si>
    <t>Частина чистого прибутку (доходу) комунальних унітарних підприємств та їх об"єднань, що вилучається до відповідного місцевого бюджету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</si>
  <si>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</si>
  <si>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Штрафні санкціії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</si>
  <si>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Адміністративні штрафи та інші санкцїї</t>
  </si>
  <si>
    <t xml:space="preserve"> Додаток </t>
  </si>
  <si>
    <t>Пдтримка малого і середнєго підприємництва</t>
  </si>
  <si>
    <t>Від урядів зарубіжних країн та міжнародних організацій</t>
  </si>
  <si>
    <t xml:space="preserve">Гранти (дарунки), що надійшли до бюджетів усіх рівнів </t>
  </si>
  <si>
    <t>Податок на доходи фізичних осіб із суми пенсійних виплат або щомісячного довічного грошового утримання, що оподатковуються відповідно до п.164.2.19 Податкового кодексу</t>
  </si>
  <si>
    <t>Дитячі будинки (в т.ч. сімейного типу, прийомні сім"ї)</t>
  </si>
  <si>
    <t>Податок на прибуток підприємств та фінансових установ комунальної власності</t>
  </si>
  <si>
    <t>Реверсна дотація</t>
  </si>
  <si>
    <r>
      <t>Субвенція з державного бюджету місцевим бюджетам на виплату допомоги сім'ям з дітьми, малозабезпеченим сім</t>
    </r>
    <r>
      <rPr>
        <sz val="14"/>
        <rFont val="Arial Cyr"/>
        <family val="0"/>
      </rPr>
      <t>’</t>
    </r>
    <r>
      <rPr>
        <sz val="14"/>
        <rFont val="Times New Roman"/>
        <family val="1"/>
      </rPr>
      <t>ям, інвалідам з дитинства, дітям-інвалідам, тимчасової державної допомоги дітям по догляду за інвалідами І чи ІІ групи внаслідок психічного розладу</t>
    </r>
  </si>
  <si>
    <t>Код типової класифікації видатків та кредитування місцевого бюджету</t>
  </si>
  <si>
    <t>Податок з власників транспортних засобів та інших самохідних машин і механізмів (юридичних осіб)</t>
  </si>
  <si>
    <t>Податок з власників транспортних засобів та інших самохідних машин і механізмів (з громадян)</t>
  </si>
  <si>
    <t>Внутрішні податки на товари та послуги</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</si>
  <si>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</si>
  <si>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</si>
  <si>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</si>
  <si>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</si>
  <si>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</si>
  <si>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</si>
  <si>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</si>
  <si>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</si>
  <si>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</si>
  <si>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</si>
  <si>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</si>
  <si>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Туристичний збір, сплачений юридичними особами</t>
  </si>
  <si>
    <t>Туристичний збір, сплачений фізичними особами</t>
  </si>
  <si>
    <t>Збір за провадження деяких видів підприємницької діяльності, що справлявся до 1 січня 2015 року</t>
  </si>
  <si>
    <t>Збір за провадження торговельної діяльності (роздрібна торгівля), сплачений фізичними особами, що справлявся до 1 січня 2015 року</t>
  </si>
  <si>
    <t>Збір за провадження торговельної діяльності (роздрібна торгівля), сплачений юридичними особами, що справлявся до 1 січня 2015 року</t>
  </si>
  <si>
    <t>Збір за провадження торговельної діяльності (оптова торгівля), сплачений фізичними особами, що справлявся до 1 січня 2015 року</t>
  </si>
  <si>
    <t>Збір за провадження торговельної діяльності (ресторанне господарство), сплачений фізичними особами, що справлявся до 1 січня 2015 року</t>
  </si>
  <si>
    <t>Збір за провадження торговельної діяльності (оптова торгівля), сплачений юридичними особами, що справлявся до 1 січня 2015 року</t>
  </si>
  <si>
    <t>Збір за провадження торговельної діяльності (ресторанне господарство), сплачений юридичними особами, що справлявся до 1 січня 2015 року</t>
  </si>
  <si>
    <t>Збір за провадження діяльності з надання платних послуг, сплачений фізичними особами, що справлявся до 1 січня 2015 року</t>
  </si>
  <si>
    <t>Збір за провадження діяльності з надання платних послуг, сплачений юридичними особами,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</si>
  <si>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</si>
  <si>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здійснення діяльності у сфері розваг, сплачений юридичними особами, що справлявся до 1 січня 2015 року</t>
  </si>
  <si>
    <t>Збір за здійснення діяльності у сфері розваг, сплачений фізичними особами, що справлявся до 1 січня 2015 року</t>
  </si>
  <si>
    <t xml:space="preserve">Єдиний податок з юридичних осіб, нархований до 1 січня 2015 року </t>
  </si>
  <si>
    <t xml:space="preserve">Єдиний податок з фізичних осіб, нархований до 1 січня 2015 року </t>
  </si>
  <si>
    <t>Єдиний податок з юридичних осіб</t>
  </si>
  <si>
    <t>Надходження від викидів забруднюючих речовин в атмосферне повітря стаціонарними джерелами забруднення</t>
  </si>
  <si>
    <t xml:space="preserve">Надходжження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</si>
  <si>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</si>
  <si>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Адміністративні штрафи та штрафні санкції за порушення законодавства у сфері виробництва та обігу алкогольних напоїв та тютюнових виробів</t>
  </si>
  <si>
    <t>Надходження коштів від відшкодування втрат сільськогосподарського і лісогосподарського виробництва</t>
  </si>
  <si>
    <t>Плата за надання інших адміністративних послуг</t>
  </si>
  <si>
    <t>Державне мито, не віднесене до інших категорій</t>
  </si>
  <si>
    <t>Державне мито за діє, пов"язані з одержанням патентів на об"єкти права інтелектуальної власності,підтриманням їх чинності та передаванням прав їхнім власникам</t>
  </si>
  <si>
    <t>Кошти за шкоду, що заподіяна на земельних ділянках державної та комунальної власності, які не надані у користування та не передані у власність їх самовільного зайняття, використання не за цільовим призначенням, зняття грунтового покрову</t>
  </si>
  <si>
    <t>Інші джерела власнихнадходжень бюджетних установ</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</si>
  <si>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розгляду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</si>
  <si>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</si>
  <si>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Освітня субвенція з державного бюджету місцевим бюджетам</t>
  </si>
  <si>
    <t xml:space="preserve">Медична субвенція з державного бюджету місцевим бюджетам </t>
  </si>
  <si>
    <t>Державне управління</t>
  </si>
  <si>
    <t>Житомирської міської ради</t>
  </si>
  <si>
    <t>Проведення невідкладнихвідновлювальних робіт, будівництво та реконструкція загальноосвітніх навчальних закладів</t>
  </si>
  <si>
    <t>Розробка схем та проектних рішень масового застосування</t>
  </si>
  <si>
    <t xml:space="preserve">Субвенція з місцевого бюджету державному бюджету  на виконання програм соціально-економічного та культурного розвитку регіоні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</si>
  <si>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</si>
  <si>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</si>
  <si>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 особам</t>
  </si>
  <si>
    <t>Субвенція з державного бюджету місцевим бюджетам на погашення заборгованості з різниці в тарифах на теплову енергію, опалення та постачання горячої води, послуги з централізованого водопостачання, водовідведення, що вироблялися, транспортувалися та постачалися</t>
  </si>
  <si>
    <t>Допомога дітям-сиротам та дітям, позбавленим батьківського піклування, яким виповнюється 18 років</t>
  </si>
  <si>
    <t>Інші заходи по охороні здоров"я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</si>
  <si>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</si>
  <si>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Проведення невідкладних відновлювальних робіт, будівництво та реконструкція лікарень загального  профілю</t>
  </si>
  <si>
    <t>Комунальний податок</t>
  </si>
  <si>
    <t>Окремі податки і збори, що зараховуються до місцевих бюджетів</t>
  </si>
  <si>
    <t>Субвенція з державного бюджету місцевим бюджетам на проведення виборів депутатів місцевих рад та сільських, селищних, міських голів</t>
  </si>
  <si>
    <t>Плата за розміщення тимчасово вільних коштів місцевих бюджетів</t>
  </si>
  <si>
    <t>Надходження коштів від Державного фонду дорогоцінних металів і дорогоцінного каміння</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</si>
  <si>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</si>
  <si>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Податок на нерухоме майно, відмінне від земельної ділянки, сплачений фізичними особами, які є власниками об"єктів нежитлової нерухомості</t>
  </si>
  <si>
    <t>Збір за провадження торговельної діяльності із придбанням пільгового торгового патенту, що справлявся до 1 січня 2015 року</t>
  </si>
  <si>
    <t xml:space="preserve">Директор департаменту бюджету та фінансів                            </t>
  </si>
  <si>
    <t>до рішення  міської ради</t>
  </si>
  <si>
    <t>Начальник організаційного забезпечення депутатської</t>
  </si>
  <si>
    <t>діяльності Житомирської міської ради</t>
  </si>
  <si>
    <t>Т.М.Паламарчук</t>
  </si>
  <si>
    <t>Звіт про виконання міського бюджету за 2015 року</t>
  </si>
  <si>
    <t>грн.</t>
  </si>
  <si>
    <t>Плата за гарантії, надані Верховною Радою Автономної Республіки Крим та міськими радами</t>
  </si>
  <si>
    <t>Субвенція з державного бюджету місцевим бюджетам на здійснення заходів щодо соціально-економічного розвитку окремих територій</t>
  </si>
  <si>
    <t>Цільові фонди, утворені Верховною Радою Автономної Республіки Крим, органами місцевого самоврядування і місцевими органами виконавчої влади</t>
  </si>
  <si>
    <t>Проведення виборів депутатів місцевих рад та сільських, селищних, міських голів</t>
  </si>
  <si>
    <t>С.П.Гаращук</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</si>
</sst>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_-* #,##0.0_р_._-;\-* #,##0.0_р_._-;_-* &quot;-&quot;?_р_._-;_-@_-"/>
    <numFmt numFmtId="187" formatCode="#,##0.0_р_."/>
    <numFmt numFmtId="188" formatCode="#,##0_р_."/>
    <numFmt numFmtId="189" formatCode="#,##0.00_р_."/>
    <numFmt numFmtId="190" formatCode="#,##0.0_ ;\-#,##0.0\ "/>
  </numFmts>
  <fonts count="40">
    <font>
      <sz val="10"/>
      <name val="Arial Cyr"/>
      <family val="0"/>
    </font>
    <font>
      <sz val="10"/>
      <name val="Times New Roman"/>
      <family val="1"/>
    </font>
    <font>
      <b/>
      <sz val="12"/>
      <name val="Times New Roman"/>
      <family val="1"/>
    </font>
    <font>
      <b/>
      <sz val="14"/>
      <name val="Times New Roman"/>
      <family val="1"/>
    </font>
    <font>
      <u val="single"/>
      <sz val="10"/>
      <color indexed="12"/>
      <name val="Arial Cyr"/>
      <family val="0"/>
    </font>
    <font>
      <u val="single"/>
      <sz val="10"/>
      <color indexed="36"/>
      <name val="Arial Cyr"/>
      <family val="0"/>
    </font>
    <font>
      <b/>
      <sz val="11"/>
      <name val="Constantia"/>
      <family val="1"/>
    </font>
    <font>
      <sz val="14"/>
      <name val="Times New Roman"/>
      <family val="1"/>
    </font>
    <font>
      <sz val="14"/>
      <name val="Arial Cyr"/>
      <family val="0"/>
    </font>
    <font>
      <b/>
      <sz val="14"/>
      <name val="Constantia"/>
      <family val="1"/>
    </font>
    <font>
      <sz val="13"/>
      <name val="Times New Roman"/>
      <family val="1"/>
    </font>
    <font>
      <b/>
      <sz val="16"/>
      <name val="Times New Roman"/>
      <family val="1"/>
    </font>
    <font>
      <sz val="16"/>
      <name val="Arial Cyr"/>
      <family val="0"/>
    </font>
    <font>
      <b/>
      <sz val="16"/>
      <name val="Constantia"/>
      <family val="1"/>
    </font>
    <font>
      <sz val="16"/>
      <name val="Times New Roman"/>
      <family val="1"/>
    </font>
    <font>
      <b/>
      <sz val="14"/>
      <color indexed="10"/>
      <name val="Times New Roman"/>
      <family val="1"/>
    </font>
    <font>
      <sz val="14"/>
      <color indexed="10"/>
      <name val="Times New Roman"/>
      <family val="1"/>
    </font>
    <font>
      <b/>
      <sz val="14"/>
      <color indexed="8"/>
      <name val="Times New Roman"/>
      <family val="1"/>
    </font>
    <font>
      <sz val="14"/>
      <color indexed="8"/>
      <name val="Times New Roman"/>
      <family val="1"/>
    </font>
    <font>
      <sz val="12"/>
      <name val="Times New Roman"/>
      <family val="1"/>
    </font>
    <font>
      <sz val="10"/>
      <color indexed="10"/>
      <name val="Arial Cyr"/>
      <family val="0"/>
    </font>
    <font>
      <b/>
      <sz val="10"/>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5"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66">
    <xf numFmtId="0" fontId="0" fillId="0" borderId="0" xfId="0" applyAlignment="1">
      <alignment/>
    </xf>
    <xf numFmtId="0" fontId="0" fillId="0" borderId="0" xfId="0" applyFont="1" applyFill="1" applyAlignment="1">
      <alignment/>
    </xf>
    <xf numFmtId="0" fontId="2" fillId="0" borderId="0" xfId="0" applyFont="1" applyFill="1" applyAlignment="1">
      <alignment vertical="top" wrapText="1"/>
    </xf>
    <xf numFmtId="0" fontId="1" fillId="0" borderId="0" xfId="0" applyFont="1" applyFill="1" applyAlignment="1">
      <alignment wrapText="1"/>
    </xf>
    <xf numFmtId="0" fontId="0"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top"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0" xfId="0" applyFont="1" applyFill="1" applyAlignment="1">
      <alignment vertical="center" wrapText="1"/>
    </xf>
    <xf numFmtId="0" fontId="0" fillId="0" borderId="0" xfId="0" applyFont="1" applyFill="1" applyAlignment="1">
      <alignment vertical="center"/>
    </xf>
    <xf numFmtId="185"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185" fontId="7" fillId="0" borderId="10"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2" fontId="10" fillId="0" borderId="10" xfId="0" applyNumberFormat="1" applyFont="1" applyFill="1" applyBorder="1" applyAlignment="1">
      <alignment horizontal="justify" vertical="center" wrapText="1"/>
    </xf>
    <xf numFmtId="2" fontId="7" fillId="0" borderId="10" xfId="0" applyNumberFormat="1" applyFont="1" applyFill="1" applyBorder="1" applyAlignment="1">
      <alignment horizontal="justify"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vertical="center"/>
    </xf>
    <xf numFmtId="185" fontId="0" fillId="0" borderId="0" xfId="0" applyNumberFormat="1" applyFont="1" applyFill="1" applyAlignment="1">
      <alignment/>
    </xf>
    <xf numFmtId="0" fontId="7" fillId="0" borderId="0" xfId="0" applyFont="1" applyFill="1" applyAlignment="1">
      <alignment/>
    </xf>
    <xf numFmtId="185" fontId="7" fillId="0" borderId="0" xfId="0" applyNumberFormat="1" applyFont="1" applyFill="1" applyAlignment="1">
      <alignment/>
    </xf>
    <xf numFmtId="185" fontId="12" fillId="0" borderId="0" xfId="0" applyNumberFormat="1" applyFont="1" applyFill="1" applyAlignment="1">
      <alignment/>
    </xf>
    <xf numFmtId="0" fontId="12" fillId="0" borderId="0" xfId="0" applyFont="1" applyFill="1" applyAlignment="1">
      <alignment/>
    </xf>
    <xf numFmtId="185" fontId="9" fillId="0" borderId="0" xfId="0" applyNumberFormat="1" applyFont="1" applyFill="1" applyAlignment="1">
      <alignment horizontal="left" vertical="center"/>
    </xf>
    <xf numFmtId="185" fontId="0" fillId="0" borderId="0" xfId="0" applyNumberFormat="1" applyFont="1" applyFill="1" applyAlignment="1">
      <alignment horizontal="left"/>
    </xf>
    <xf numFmtId="185" fontId="15" fillId="0" borderId="10" xfId="0" applyNumberFormat="1" applyFont="1" applyFill="1" applyBorder="1" applyAlignment="1">
      <alignment horizontal="center" vertical="center" wrapText="1"/>
    </xf>
    <xf numFmtId="185" fontId="16"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185" fontId="17" fillId="0" borderId="10" xfId="0" applyNumberFormat="1" applyFont="1" applyFill="1" applyBorder="1" applyAlignment="1">
      <alignment horizontal="center" vertical="center" wrapText="1"/>
    </xf>
    <xf numFmtId="185" fontId="18"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vertical="center"/>
    </xf>
    <xf numFmtId="185" fontId="7" fillId="0" borderId="0" xfId="0" applyNumberFormat="1" applyFont="1" applyFill="1" applyBorder="1" applyAlignment="1">
      <alignment horizontal="center" vertical="center" wrapText="1"/>
    </xf>
    <xf numFmtId="185" fontId="8" fillId="0" borderId="0" xfId="0" applyNumberFormat="1" applyFont="1" applyFill="1" applyBorder="1" applyAlignment="1">
      <alignment horizontal="center" vertical="center"/>
    </xf>
    <xf numFmtId="185" fontId="8" fillId="0" borderId="10" xfId="0" applyNumberFormat="1" applyFont="1" applyFill="1" applyBorder="1" applyAlignment="1">
      <alignment horizontal="center" vertical="center"/>
    </xf>
    <xf numFmtId="0" fontId="11" fillId="0" borderId="0" xfId="0" applyFont="1" applyFill="1" applyAlignment="1">
      <alignment horizontal="left" vertical="center" wrapText="1"/>
    </xf>
    <xf numFmtId="0" fontId="11" fillId="0" borderId="0" xfId="0" applyFont="1" applyFill="1" applyAlignment="1">
      <alignment vertical="center" wrapText="1"/>
    </xf>
    <xf numFmtId="2" fontId="19" fillId="0" borderId="10" xfId="0" applyNumberFormat="1" applyFont="1" applyFill="1" applyBorder="1" applyAlignment="1">
      <alignment vertical="center" wrapText="1"/>
    </xf>
    <xf numFmtId="0" fontId="20" fillId="0" borderId="0" xfId="0" applyFont="1" applyFill="1" applyAlignment="1">
      <alignment/>
    </xf>
    <xf numFmtId="4" fontId="16"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11" fillId="0" borderId="0" xfId="0" applyFont="1" applyFill="1" applyAlignment="1">
      <alignment horizontal="left" wrapText="1"/>
    </xf>
    <xf numFmtId="185" fontId="6" fillId="0" borderId="0" xfId="0" applyNumberFormat="1" applyFont="1" applyFill="1" applyAlignment="1">
      <alignment horizontal="lef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85" fontId="13" fillId="0" borderId="0" xfId="0" applyNumberFormat="1" applyFont="1" applyFill="1" applyAlignment="1">
      <alignment horizontal="left" vertical="center"/>
    </xf>
    <xf numFmtId="0" fontId="11" fillId="0" borderId="0" xfId="0" applyFont="1" applyFill="1" applyAlignment="1">
      <alignment horizontal="left" vertical="center" wrapText="1"/>
    </xf>
    <xf numFmtId="0" fontId="11" fillId="0" borderId="0" xfId="0" applyFont="1" applyFill="1" applyAlignment="1">
      <alignment vertical="center" wrapText="1"/>
    </xf>
    <xf numFmtId="0" fontId="11" fillId="0" borderId="0" xfId="0" applyFont="1" applyFill="1" applyAlignment="1">
      <alignment horizontal="center" vertical="center" wrapText="1"/>
    </xf>
    <xf numFmtId="0" fontId="14" fillId="0" borderId="0" xfId="0" applyFont="1" applyFill="1" applyAlignment="1">
      <alignment horizontal="center" vertical="top" wrapText="1"/>
    </xf>
    <xf numFmtId="0" fontId="14" fillId="0" borderId="0" xfId="0" applyFont="1" applyFill="1" applyAlignment="1">
      <alignment horizontal="left" vertical="top" wrapText="1"/>
    </xf>
    <xf numFmtId="0" fontId="10" fillId="0" borderId="0" xfId="0" applyFont="1" applyFill="1" applyAlignment="1">
      <alignment horizontal="left" vertical="top" wrapText="1"/>
    </xf>
    <xf numFmtId="0" fontId="3" fillId="0" borderId="0" xfId="0" applyFont="1" applyFill="1" applyBorder="1" applyAlignment="1">
      <alignment horizontal="center" vertical="top" wrapText="1"/>
    </xf>
    <xf numFmtId="0" fontId="2" fillId="0" borderId="10" xfId="0" applyFont="1" applyFill="1" applyBorder="1" applyAlignment="1">
      <alignment horizontal="center" vertical="center" textRotation="90"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5"/>
  <sheetViews>
    <sheetView tabSelected="1" view="pageBreakPreview" zoomScale="40" zoomScaleNormal="75" zoomScaleSheetLayoutView="4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I1" sqref="I1:K1"/>
    </sheetView>
  </sheetViews>
  <sheetFormatPr defaultColWidth="9.00390625" defaultRowHeight="12.75"/>
  <cols>
    <col min="1" max="1" width="44.00390625" style="10" customWidth="1"/>
    <col min="2" max="2" width="13.00390625" style="4" customWidth="1"/>
    <col min="3" max="3" width="22.75390625" style="4" customWidth="1"/>
    <col min="4" max="4" width="22.125" style="4" customWidth="1"/>
    <col min="5" max="5" width="11.125" style="4" customWidth="1"/>
    <col min="6" max="6" width="19.375" style="4" customWidth="1"/>
    <col min="7" max="7" width="22.25390625" style="4" customWidth="1"/>
    <col min="8" max="8" width="13.375" style="4" customWidth="1"/>
    <col min="9" max="9" width="21.25390625" style="4" customWidth="1"/>
    <col min="10" max="10" width="22.375" style="4" customWidth="1"/>
    <col min="11" max="11" width="13.125" style="4" customWidth="1"/>
    <col min="12" max="12" width="7.25390625" style="4" customWidth="1"/>
    <col min="13" max="16384" width="9.125" style="4" customWidth="1"/>
  </cols>
  <sheetData>
    <row r="1" spans="1:12" ht="24.75" customHeight="1">
      <c r="A1" s="1"/>
      <c r="B1" s="2"/>
      <c r="C1" s="2"/>
      <c r="D1" s="2"/>
      <c r="E1" s="2"/>
      <c r="F1" s="2"/>
      <c r="G1" s="2"/>
      <c r="H1" s="2"/>
      <c r="I1" s="61" t="s">
        <v>133</v>
      </c>
      <c r="J1" s="61"/>
      <c r="K1" s="61"/>
      <c r="L1" s="3"/>
    </row>
    <row r="2" spans="1:12" ht="25.5" customHeight="1">
      <c r="A2" s="2"/>
      <c r="B2" s="2"/>
      <c r="C2" s="2"/>
      <c r="D2" s="2"/>
      <c r="E2" s="2"/>
      <c r="F2" s="2"/>
      <c r="G2" s="2"/>
      <c r="H2" s="2"/>
      <c r="I2" s="62" t="s">
        <v>210</v>
      </c>
      <c r="J2" s="62"/>
      <c r="K2" s="62"/>
      <c r="L2" s="3"/>
    </row>
    <row r="3" spans="1:12" ht="18.75" customHeight="1">
      <c r="A3" s="2"/>
      <c r="B3" s="2"/>
      <c r="C3" s="2"/>
      <c r="D3" s="2"/>
      <c r="E3" s="2"/>
      <c r="F3" s="2"/>
      <c r="G3" s="2"/>
      <c r="H3" s="2"/>
      <c r="I3" s="63" t="s">
        <v>98</v>
      </c>
      <c r="J3" s="63"/>
      <c r="K3" s="63"/>
      <c r="L3" s="3"/>
    </row>
    <row r="4" spans="1:12" ht="48" customHeight="1">
      <c r="A4" s="60" t="s">
        <v>214</v>
      </c>
      <c r="B4" s="60"/>
      <c r="C4" s="60"/>
      <c r="D4" s="60"/>
      <c r="E4" s="60"/>
      <c r="F4" s="60"/>
      <c r="G4" s="60"/>
      <c r="H4" s="60"/>
      <c r="I4" s="60"/>
      <c r="J4" s="60"/>
      <c r="K4" s="60"/>
      <c r="L4" s="3"/>
    </row>
    <row r="5" spans="1:12" ht="24" customHeight="1">
      <c r="A5" s="5"/>
      <c r="B5" s="6"/>
      <c r="C5" s="6"/>
      <c r="D5" s="6"/>
      <c r="E5" s="6"/>
      <c r="F5" s="6"/>
      <c r="G5" s="6"/>
      <c r="H5" s="6"/>
      <c r="I5" s="6"/>
      <c r="J5" s="64" t="s">
        <v>215</v>
      </c>
      <c r="K5" s="64"/>
      <c r="L5" s="3"/>
    </row>
    <row r="6" spans="1:12" ht="35.25" customHeight="1">
      <c r="A6" s="53" t="s">
        <v>0</v>
      </c>
      <c r="B6" s="65" t="s">
        <v>142</v>
      </c>
      <c r="C6" s="53" t="s">
        <v>1</v>
      </c>
      <c r="D6" s="53"/>
      <c r="E6" s="53"/>
      <c r="F6" s="53" t="s">
        <v>2</v>
      </c>
      <c r="G6" s="53"/>
      <c r="H6" s="53"/>
      <c r="I6" s="53" t="s">
        <v>3</v>
      </c>
      <c r="J6" s="53"/>
      <c r="K6" s="53"/>
      <c r="L6" s="3"/>
    </row>
    <row r="7" spans="1:12" ht="106.5" customHeight="1">
      <c r="A7" s="53"/>
      <c r="B7" s="65"/>
      <c r="C7" s="7" t="s">
        <v>23</v>
      </c>
      <c r="D7" s="7" t="s">
        <v>4</v>
      </c>
      <c r="E7" s="47" t="s">
        <v>120</v>
      </c>
      <c r="F7" s="7" t="s">
        <v>23</v>
      </c>
      <c r="G7" s="7" t="s">
        <v>4</v>
      </c>
      <c r="H7" s="8" t="s">
        <v>121</v>
      </c>
      <c r="I7" s="7" t="s">
        <v>23</v>
      </c>
      <c r="J7" s="7" t="s">
        <v>4</v>
      </c>
      <c r="K7" s="49" t="s">
        <v>120</v>
      </c>
      <c r="L7" s="3"/>
    </row>
    <row r="8" spans="1:12" s="10" customFormat="1" ht="24" customHeight="1">
      <c r="A8" s="7">
        <v>1</v>
      </c>
      <c r="B8" s="7">
        <v>2</v>
      </c>
      <c r="C8" s="7">
        <v>3</v>
      </c>
      <c r="D8" s="7">
        <v>4</v>
      </c>
      <c r="E8" s="7">
        <v>5</v>
      </c>
      <c r="F8" s="7">
        <v>6</v>
      </c>
      <c r="G8" s="7">
        <v>7</v>
      </c>
      <c r="H8" s="7">
        <v>8</v>
      </c>
      <c r="I8" s="7">
        <v>9</v>
      </c>
      <c r="J8" s="7">
        <v>10</v>
      </c>
      <c r="K8" s="7">
        <v>11</v>
      </c>
      <c r="L8" s="9"/>
    </row>
    <row r="9" spans="1:11" ht="30.75" customHeight="1">
      <c r="A9" s="53" t="s">
        <v>5</v>
      </c>
      <c r="B9" s="53"/>
      <c r="C9" s="53"/>
      <c r="D9" s="53"/>
      <c r="E9" s="53"/>
      <c r="F9" s="53"/>
      <c r="G9" s="53"/>
      <c r="H9" s="53"/>
      <c r="I9" s="53"/>
      <c r="J9" s="53"/>
      <c r="K9" s="53"/>
    </row>
    <row r="10" spans="1:11" s="1" customFormat="1" ht="41.25" customHeight="1">
      <c r="A10" s="7" t="s">
        <v>19</v>
      </c>
      <c r="B10" s="7">
        <v>10000000</v>
      </c>
      <c r="C10" s="50">
        <f>C11+C24+C28+C61</f>
        <v>629509413.74</v>
      </c>
      <c r="D10" s="50">
        <f>D11+D24+D28+D61+D23+D26</f>
        <v>630172539.29</v>
      </c>
      <c r="E10" s="33">
        <f aca="true" t="shared" si="0" ref="E10:E19">D10*100/C10</f>
        <v>100.1053400529883</v>
      </c>
      <c r="F10" s="30"/>
      <c r="G10" s="50">
        <f>G11+G20+G23+G24+G28+G61</f>
        <v>3034.28</v>
      </c>
      <c r="H10" s="33"/>
      <c r="I10" s="50">
        <f aca="true" t="shared" si="1" ref="I10:J122">C10+F10</f>
        <v>629509413.74</v>
      </c>
      <c r="J10" s="50">
        <f t="shared" si="1"/>
        <v>630175573.5699999</v>
      </c>
      <c r="K10" s="33">
        <f aca="true" t="shared" si="2" ref="K10:K19">J10*100/I10</f>
        <v>100.10582206007726</v>
      </c>
    </row>
    <row r="11" spans="1:11" s="1" customFormat="1" ht="56.25" customHeight="1">
      <c r="A11" s="12" t="s">
        <v>106</v>
      </c>
      <c r="B11" s="7">
        <v>11000000</v>
      </c>
      <c r="C11" s="50">
        <f>C12+C18</f>
        <v>388532521.84</v>
      </c>
      <c r="D11" s="50">
        <f>D12+D18</f>
        <v>386341679.78</v>
      </c>
      <c r="E11" s="33">
        <f t="shared" si="0"/>
        <v>99.43612389263461</v>
      </c>
      <c r="F11" s="30"/>
      <c r="G11" s="30"/>
      <c r="H11" s="33"/>
      <c r="I11" s="50">
        <f t="shared" si="1"/>
        <v>388532521.84</v>
      </c>
      <c r="J11" s="50">
        <f t="shared" si="1"/>
        <v>386341679.78</v>
      </c>
      <c r="K11" s="33">
        <f t="shared" si="2"/>
        <v>99.43612389263461</v>
      </c>
    </row>
    <row r="12" spans="1:11" ht="35.25" customHeight="1">
      <c r="A12" s="13" t="s">
        <v>28</v>
      </c>
      <c r="B12" s="14">
        <v>11010000</v>
      </c>
      <c r="C12" s="46">
        <f>SUM(C13:C17)</f>
        <v>375129946.84</v>
      </c>
      <c r="D12" s="46">
        <f>SUM(D13:D17)</f>
        <v>372618030.33</v>
      </c>
      <c r="E12" s="34">
        <f t="shared" si="0"/>
        <v>99.33038763469573</v>
      </c>
      <c r="F12" s="31"/>
      <c r="G12" s="31"/>
      <c r="H12" s="33"/>
      <c r="I12" s="46">
        <f t="shared" si="1"/>
        <v>375129946.84</v>
      </c>
      <c r="J12" s="46">
        <f t="shared" si="1"/>
        <v>372618030.33</v>
      </c>
      <c r="K12" s="34">
        <f t="shared" si="2"/>
        <v>99.33038763469573</v>
      </c>
    </row>
    <row r="13" spans="1:11" ht="106.5" customHeight="1">
      <c r="A13" s="16" t="s">
        <v>102</v>
      </c>
      <c r="B13" s="14">
        <v>11010100</v>
      </c>
      <c r="C13" s="46">
        <v>300429946.4</v>
      </c>
      <c r="D13" s="46">
        <v>295309990.94</v>
      </c>
      <c r="E13" s="34">
        <f t="shared" si="0"/>
        <v>98.29579057568944</v>
      </c>
      <c r="F13" s="31"/>
      <c r="G13" s="31"/>
      <c r="H13" s="33"/>
      <c r="I13" s="46">
        <f t="shared" si="1"/>
        <v>300429946.4</v>
      </c>
      <c r="J13" s="46">
        <f t="shared" si="1"/>
        <v>295309990.94</v>
      </c>
      <c r="K13" s="34">
        <f t="shared" si="2"/>
        <v>98.29579057568944</v>
      </c>
    </row>
    <row r="14" spans="1:11" ht="133.5" customHeight="1">
      <c r="A14" s="16" t="s">
        <v>108</v>
      </c>
      <c r="B14" s="14">
        <v>11010200</v>
      </c>
      <c r="C14" s="46">
        <v>55000000.44</v>
      </c>
      <c r="D14" s="46">
        <v>55748003.25</v>
      </c>
      <c r="E14" s="34">
        <f t="shared" si="0"/>
        <v>101.36000509821088</v>
      </c>
      <c r="F14" s="31"/>
      <c r="G14" s="31"/>
      <c r="H14" s="33"/>
      <c r="I14" s="46">
        <f t="shared" si="1"/>
        <v>55000000.44</v>
      </c>
      <c r="J14" s="46">
        <f t="shared" si="1"/>
        <v>55748003.25</v>
      </c>
      <c r="K14" s="34">
        <f t="shared" si="2"/>
        <v>101.36000509821088</v>
      </c>
    </row>
    <row r="15" spans="1:11" ht="103.5" customHeight="1">
      <c r="A15" s="16" t="s">
        <v>103</v>
      </c>
      <c r="B15" s="14">
        <v>11010400</v>
      </c>
      <c r="C15" s="46">
        <v>6300000</v>
      </c>
      <c r="D15" s="46">
        <v>8975259.34</v>
      </c>
      <c r="E15" s="34">
        <f t="shared" si="0"/>
        <v>142.46443396825396</v>
      </c>
      <c r="F15" s="31"/>
      <c r="G15" s="31"/>
      <c r="H15" s="33"/>
      <c r="I15" s="46">
        <f t="shared" si="1"/>
        <v>6300000</v>
      </c>
      <c r="J15" s="46">
        <f t="shared" si="1"/>
        <v>8975259.34</v>
      </c>
      <c r="K15" s="34">
        <f t="shared" si="2"/>
        <v>142.46443396825396</v>
      </c>
    </row>
    <row r="16" spans="1:11" ht="74.25" customHeight="1">
      <c r="A16" s="16" t="s">
        <v>109</v>
      </c>
      <c r="B16" s="14">
        <v>11010500</v>
      </c>
      <c r="C16" s="46">
        <v>7800000</v>
      </c>
      <c r="D16" s="46">
        <v>6879617.35</v>
      </c>
      <c r="E16" s="34">
        <f t="shared" si="0"/>
        <v>88.20022243589743</v>
      </c>
      <c r="F16" s="31"/>
      <c r="G16" s="31"/>
      <c r="H16" s="33"/>
      <c r="I16" s="46">
        <f t="shared" si="1"/>
        <v>7800000</v>
      </c>
      <c r="J16" s="46">
        <f t="shared" si="1"/>
        <v>6879617.35</v>
      </c>
      <c r="K16" s="34">
        <f t="shared" si="2"/>
        <v>88.20022243589743</v>
      </c>
    </row>
    <row r="17" spans="1:11" ht="104.25" customHeight="1">
      <c r="A17" s="16" t="s">
        <v>137</v>
      </c>
      <c r="B17" s="14">
        <v>11010900</v>
      </c>
      <c r="C17" s="46">
        <v>5600000</v>
      </c>
      <c r="D17" s="46">
        <v>5705159.45</v>
      </c>
      <c r="E17" s="34">
        <f t="shared" si="0"/>
        <v>101.87784732142858</v>
      </c>
      <c r="F17" s="31"/>
      <c r="G17" s="31"/>
      <c r="H17" s="33"/>
      <c r="I17" s="46">
        <f t="shared" si="1"/>
        <v>5600000</v>
      </c>
      <c r="J17" s="46">
        <f t="shared" si="1"/>
        <v>5705159.45</v>
      </c>
      <c r="K17" s="34">
        <f t="shared" si="2"/>
        <v>101.87784732142858</v>
      </c>
    </row>
    <row r="18" spans="1:11" ht="33.75" customHeight="1">
      <c r="A18" s="13" t="s">
        <v>6</v>
      </c>
      <c r="B18" s="14">
        <v>11020000</v>
      </c>
      <c r="C18" s="46">
        <f>C19</f>
        <v>13402575</v>
      </c>
      <c r="D18" s="46">
        <f>D19</f>
        <v>13723649.45</v>
      </c>
      <c r="E18" s="34">
        <f t="shared" si="0"/>
        <v>102.3956176331787</v>
      </c>
      <c r="F18" s="31"/>
      <c r="G18" s="31"/>
      <c r="H18" s="33"/>
      <c r="I18" s="46">
        <f t="shared" si="1"/>
        <v>13402575</v>
      </c>
      <c r="J18" s="46">
        <f t="shared" si="1"/>
        <v>13723649.45</v>
      </c>
      <c r="K18" s="34">
        <f t="shared" si="2"/>
        <v>102.3956176331787</v>
      </c>
    </row>
    <row r="19" spans="1:11" ht="56.25">
      <c r="A19" s="13" t="s">
        <v>139</v>
      </c>
      <c r="B19" s="14">
        <v>11020200</v>
      </c>
      <c r="C19" s="46">
        <v>13402575</v>
      </c>
      <c r="D19" s="46">
        <v>13723649.45</v>
      </c>
      <c r="E19" s="34">
        <f t="shared" si="0"/>
        <v>102.3956176331787</v>
      </c>
      <c r="F19" s="31"/>
      <c r="G19" s="31"/>
      <c r="H19" s="33"/>
      <c r="I19" s="46">
        <f t="shared" si="1"/>
        <v>13402575</v>
      </c>
      <c r="J19" s="46">
        <f t="shared" si="1"/>
        <v>13723649.45</v>
      </c>
      <c r="K19" s="34">
        <f t="shared" si="2"/>
        <v>102.3956176331787</v>
      </c>
    </row>
    <row r="20" spans="1:11" ht="40.5" customHeight="1">
      <c r="A20" s="13" t="s">
        <v>110</v>
      </c>
      <c r="B20" s="14">
        <v>12020000</v>
      </c>
      <c r="C20" s="45"/>
      <c r="D20" s="45"/>
      <c r="E20" s="34"/>
      <c r="F20" s="31"/>
      <c r="G20" s="46">
        <f>G21+G22</f>
        <v>24282.79</v>
      </c>
      <c r="H20" s="33"/>
      <c r="I20" s="46"/>
      <c r="J20" s="46">
        <f t="shared" si="1"/>
        <v>24282.79</v>
      </c>
      <c r="K20" s="33"/>
    </row>
    <row r="21" spans="1:11" ht="56.25">
      <c r="A21" s="13" t="s">
        <v>143</v>
      </c>
      <c r="B21" s="14">
        <v>12020100</v>
      </c>
      <c r="C21" s="45"/>
      <c r="D21" s="45"/>
      <c r="E21" s="34"/>
      <c r="F21" s="31"/>
      <c r="G21" s="46">
        <v>23927.25</v>
      </c>
      <c r="H21" s="33"/>
      <c r="I21" s="46"/>
      <c r="J21" s="46">
        <f t="shared" si="1"/>
        <v>23927.25</v>
      </c>
      <c r="K21" s="33"/>
    </row>
    <row r="22" spans="1:11" ht="71.25" customHeight="1">
      <c r="A22" s="13" t="s">
        <v>144</v>
      </c>
      <c r="B22" s="14">
        <v>12020200</v>
      </c>
      <c r="C22" s="45"/>
      <c r="D22" s="45"/>
      <c r="E22" s="34"/>
      <c r="F22" s="31"/>
      <c r="G22" s="46">
        <v>355.54</v>
      </c>
      <c r="H22" s="33"/>
      <c r="I22" s="46"/>
      <c r="J22" s="46">
        <f t="shared" si="1"/>
        <v>355.54</v>
      </c>
      <c r="K22" s="33"/>
    </row>
    <row r="23" spans="1:11" ht="122.25" customHeight="1">
      <c r="A23" s="13" t="s">
        <v>193</v>
      </c>
      <c r="B23" s="7">
        <v>13010200</v>
      </c>
      <c r="C23" s="48"/>
      <c r="D23" s="50">
        <v>1447</v>
      </c>
      <c r="E23" s="33"/>
      <c r="F23" s="30"/>
      <c r="G23" s="48"/>
      <c r="H23" s="33"/>
      <c r="I23" s="50"/>
      <c r="J23" s="50">
        <f t="shared" si="1"/>
        <v>1447</v>
      </c>
      <c r="K23" s="33"/>
    </row>
    <row r="24" spans="1:11" ht="37.5">
      <c r="A24" s="12" t="s">
        <v>145</v>
      </c>
      <c r="B24" s="7">
        <v>14000000</v>
      </c>
      <c r="C24" s="50">
        <f>C25</f>
        <v>81028389.72</v>
      </c>
      <c r="D24" s="50">
        <f>D25</f>
        <v>80220495.81</v>
      </c>
      <c r="E24" s="33">
        <f>D24*100/C24</f>
        <v>99.00294956768641</v>
      </c>
      <c r="F24" s="30"/>
      <c r="G24" s="30"/>
      <c r="H24" s="33"/>
      <c r="I24" s="50">
        <f t="shared" si="1"/>
        <v>81028389.72</v>
      </c>
      <c r="J24" s="50">
        <f t="shared" si="1"/>
        <v>80220495.81</v>
      </c>
      <c r="K24" s="33">
        <f aca="true" t="shared" si="3" ref="K24:K38">J24*100/I24</f>
        <v>99.00294956768641</v>
      </c>
    </row>
    <row r="25" spans="1:11" ht="63.75" customHeight="1">
      <c r="A25" s="16" t="s">
        <v>146</v>
      </c>
      <c r="B25" s="14">
        <v>14040000</v>
      </c>
      <c r="C25" s="46">
        <v>81028389.72</v>
      </c>
      <c r="D25" s="46">
        <v>80220495.81</v>
      </c>
      <c r="E25" s="34">
        <f>D25*100/C25</f>
        <v>99.00294956768641</v>
      </c>
      <c r="F25" s="30"/>
      <c r="G25" s="30"/>
      <c r="H25" s="33"/>
      <c r="I25" s="46">
        <f>C25+F25</f>
        <v>81028389.72</v>
      </c>
      <c r="J25" s="46">
        <f>D25+G25</f>
        <v>80220495.81</v>
      </c>
      <c r="K25" s="34">
        <f>J25*100/I25</f>
        <v>99.00294956768641</v>
      </c>
    </row>
    <row r="26" spans="1:11" ht="56.25">
      <c r="A26" s="12" t="s">
        <v>202</v>
      </c>
      <c r="B26" s="7">
        <v>16000000</v>
      </c>
      <c r="C26" s="48"/>
      <c r="D26" s="50">
        <f>D27</f>
        <v>404.12</v>
      </c>
      <c r="E26" s="33"/>
      <c r="F26" s="30"/>
      <c r="G26" s="30"/>
      <c r="H26" s="33"/>
      <c r="I26" s="50"/>
      <c r="J26" s="50">
        <f>D26+G26</f>
        <v>404.12</v>
      </c>
      <c r="K26" s="33"/>
    </row>
    <row r="27" spans="1:11" ht="18.75">
      <c r="A27" s="16" t="s">
        <v>201</v>
      </c>
      <c r="B27" s="14">
        <v>16010200</v>
      </c>
      <c r="C27" s="48"/>
      <c r="D27" s="46">
        <v>404.12</v>
      </c>
      <c r="E27" s="33"/>
      <c r="F27" s="30"/>
      <c r="G27" s="30"/>
      <c r="H27" s="33"/>
      <c r="I27" s="50"/>
      <c r="J27" s="46">
        <f>D27+G27</f>
        <v>404.12</v>
      </c>
      <c r="K27" s="33"/>
    </row>
    <row r="28" spans="1:11" ht="18.75">
      <c r="A28" s="17" t="s">
        <v>7</v>
      </c>
      <c r="B28" s="7">
        <v>18000000</v>
      </c>
      <c r="C28" s="50">
        <f>C29+C40+C56</f>
        <v>159223502.18</v>
      </c>
      <c r="D28" s="50">
        <f>D29+D40+D56+D43</f>
        <v>163028858.42000002</v>
      </c>
      <c r="E28" s="33">
        <f aca="true" t="shared" si="4" ref="E28:E42">D28*100/C28</f>
        <v>102.3899463256989</v>
      </c>
      <c r="F28" s="30"/>
      <c r="G28" s="50">
        <f>G29+G40+G43</f>
        <v>-24282.79</v>
      </c>
      <c r="H28" s="33"/>
      <c r="I28" s="50">
        <f t="shared" si="1"/>
        <v>159223502.18</v>
      </c>
      <c r="J28" s="50">
        <f t="shared" si="1"/>
        <v>163004575.63000003</v>
      </c>
      <c r="K28" s="33">
        <f t="shared" si="3"/>
        <v>102.37469556832481</v>
      </c>
    </row>
    <row r="29" spans="1:11" ht="36" customHeight="1">
      <c r="A29" s="13" t="s">
        <v>147</v>
      </c>
      <c r="B29" s="14">
        <v>18010000</v>
      </c>
      <c r="C29" s="46">
        <f>SUM(C30:C39)</f>
        <v>72530502.18</v>
      </c>
      <c r="D29" s="46">
        <f>SUM(D30:D39)</f>
        <v>74720952.77000001</v>
      </c>
      <c r="E29" s="34">
        <f t="shared" si="4"/>
        <v>103.02004056798604</v>
      </c>
      <c r="F29" s="31"/>
      <c r="G29" s="31"/>
      <c r="H29" s="34"/>
      <c r="I29" s="46">
        <f t="shared" si="1"/>
        <v>72530502.18</v>
      </c>
      <c r="J29" s="46">
        <f t="shared" si="1"/>
        <v>74720952.77000001</v>
      </c>
      <c r="K29" s="34">
        <f t="shared" si="3"/>
        <v>103.02004056798604</v>
      </c>
    </row>
    <row r="30" spans="1:11" ht="81" customHeight="1">
      <c r="A30" s="13" t="s">
        <v>148</v>
      </c>
      <c r="B30" s="14">
        <v>18010100</v>
      </c>
      <c r="C30" s="46">
        <v>230000</v>
      </c>
      <c r="D30" s="46">
        <v>273327.14</v>
      </c>
      <c r="E30" s="34">
        <f t="shared" si="4"/>
        <v>118.83788695652174</v>
      </c>
      <c r="F30" s="31"/>
      <c r="G30" s="31"/>
      <c r="H30" s="34"/>
      <c r="I30" s="46">
        <f t="shared" si="1"/>
        <v>230000</v>
      </c>
      <c r="J30" s="46">
        <f t="shared" si="1"/>
        <v>273327.14</v>
      </c>
      <c r="K30" s="34">
        <f t="shared" si="3"/>
        <v>118.83788695652174</v>
      </c>
    </row>
    <row r="31" spans="1:11" ht="93" customHeight="1">
      <c r="A31" s="13" t="s">
        <v>149</v>
      </c>
      <c r="B31" s="14">
        <v>18010200</v>
      </c>
      <c r="C31" s="46">
        <v>230000</v>
      </c>
      <c r="D31" s="46">
        <v>234854.44</v>
      </c>
      <c r="E31" s="34">
        <f t="shared" si="4"/>
        <v>102.11062608695651</v>
      </c>
      <c r="F31" s="31"/>
      <c r="G31" s="31"/>
      <c r="H31" s="34"/>
      <c r="I31" s="46">
        <f t="shared" si="1"/>
        <v>230000</v>
      </c>
      <c r="J31" s="46">
        <f t="shared" si="1"/>
        <v>234854.44</v>
      </c>
      <c r="K31" s="34">
        <f t="shared" si="3"/>
        <v>102.11062608695651</v>
      </c>
    </row>
    <row r="32" spans="1:11" ht="93" customHeight="1">
      <c r="A32" s="13" t="s">
        <v>207</v>
      </c>
      <c r="B32" s="14">
        <v>18010300</v>
      </c>
      <c r="C32" s="45"/>
      <c r="D32" s="46">
        <v>580</v>
      </c>
      <c r="E32" s="33"/>
      <c r="F32" s="31"/>
      <c r="G32" s="31"/>
      <c r="H32" s="34"/>
      <c r="I32" s="46"/>
      <c r="J32" s="46">
        <f t="shared" si="1"/>
        <v>580</v>
      </c>
      <c r="K32" s="34"/>
    </row>
    <row r="33" spans="1:11" ht="105" customHeight="1">
      <c r="A33" s="13" t="s">
        <v>150</v>
      </c>
      <c r="B33" s="14">
        <v>18010400</v>
      </c>
      <c r="C33" s="46">
        <v>2890000</v>
      </c>
      <c r="D33" s="46">
        <v>2967195.69</v>
      </c>
      <c r="E33" s="34">
        <f t="shared" si="4"/>
        <v>102.67113114186851</v>
      </c>
      <c r="F33" s="31"/>
      <c r="G33" s="31"/>
      <c r="H33" s="34"/>
      <c r="I33" s="46">
        <f t="shared" si="1"/>
        <v>2890000</v>
      </c>
      <c r="J33" s="46">
        <f t="shared" si="1"/>
        <v>2967195.69</v>
      </c>
      <c r="K33" s="34">
        <f t="shared" si="3"/>
        <v>102.67113114186851</v>
      </c>
    </row>
    <row r="34" spans="1:11" ht="30.75" customHeight="1">
      <c r="A34" s="13" t="s">
        <v>151</v>
      </c>
      <c r="B34" s="14">
        <v>18010500</v>
      </c>
      <c r="C34" s="46">
        <v>30160502.18</v>
      </c>
      <c r="D34" s="46">
        <v>30736444.8</v>
      </c>
      <c r="E34" s="34">
        <f t="shared" si="4"/>
        <v>101.9095922758936</v>
      </c>
      <c r="F34" s="31"/>
      <c r="G34" s="31"/>
      <c r="H34" s="34"/>
      <c r="I34" s="46">
        <f t="shared" si="1"/>
        <v>30160502.18</v>
      </c>
      <c r="J34" s="46">
        <f t="shared" si="1"/>
        <v>30736444.8</v>
      </c>
      <c r="K34" s="34">
        <f t="shared" si="3"/>
        <v>101.9095922758936</v>
      </c>
    </row>
    <row r="35" spans="1:11" ht="39.75" customHeight="1">
      <c r="A35" s="13" t="s">
        <v>152</v>
      </c>
      <c r="B35" s="14">
        <v>18010600</v>
      </c>
      <c r="C35" s="46">
        <v>29720000</v>
      </c>
      <c r="D35" s="46">
        <v>30833078.98</v>
      </c>
      <c r="E35" s="34">
        <f t="shared" si="4"/>
        <v>103.74521864064603</v>
      </c>
      <c r="F35" s="31"/>
      <c r="G35" s="31"/>
      <c r="H35" s="34"/>
      <c r="I35" s="46">
        <f t="shared" si="1"/>
        <v>29720000</v>
      </c>
      <c r="J35" s="46">
        <f t="shared" si="1"/>
        <v>30833078.98</v>
      </c>
      <c r="K35" s="34">
        <f t="shared" si="3"/>
        <v>103.74521864064603</v>
      </c>
    </row>
    <row r="36" spans="1:11" ht="46.5" customHeight="1">
      <c r="A36" s="13" t="s">
        <v>153</v>
      </c>
      <c r="B36" s="14">
        <v>18010700</v>
      </c>
      <c r="C36" s="46">
        <v>800000</v>
      </c>
      <c r="D36" s="46">
        <v>1032442.29</v>
      </c>
      <c r="E36" s="34">
        <f t="shared" si="4"/>
        <v>129.05528625</v>
      </c>
      <c r="F36" s="31"/>
      <c r="G36" s="31"/>
      <c r="H36" s="34"/>
      <c r="I36" s="46">
        <f t="shared" si="1"/>
        <v>800000</v>
      </c>
      <c r="J36" s="46">
        <f t="shared" si="1"/>
        <v>1032442.29</v>
      </c>
      <c r="K36" s="34">
        <f t="shared" si="3"/>
        <v>129.05528625</v>
      </c>
    </row>
    <row r="37" spans="1:11" ht="57" customHeight="1">
      <c r="A37" s="13" t="s">
        <v>154</v>
      </c>
      <c r="B37" s="14">
        <v>18010900</v>
      </c>
      <c r="C37" s="46">
        <v>6500000</v>
      </c>
      <c r="D37" s="46">
        <v>6567479.83</v>
      </c>
      <c r="E37" s="34">
        <f t="shared" si="4"/>
        <v>101.03815123076923</v>
      </c>
      <c r="F37" s="31"/>
      <c r="G37" s="31"/>
      <c r="H37" s="34"/>
      <c r="I37" s="46">
        <f t="shared" si="1"/>
        <v>6500000</v>
      </c>
      <c r="J37" s="46">
        <f t="shared" si="1"/>
        <v>6567479.83</v>
      </c>
      <c r="K37" s="34">
        <f t="shared" si="3"/>
        <v>101.03815123076923</v>
      </c>
    </row>
    <row r="38" spans="1:11" ht="60" customHeight="1">
      <c r="A38" s="13" t="s">
        <v>155</v>
      </c>
      <c r="B38" s="14">
        <v>18011000</v>
      </c>
      <c r="C38" s="46">
        <v>1950000</v>
      </c>
      <c r="D38" s="46">
        <v>1568936.68</v>
      </c>
      <c r="E38" s="34">
        <f t="shared" si="4"/>
        <v>80.45829128205128</v>
      </c>
      <c r="F38" s="31"/>
      <c r="G38" s="31"/>
      <c r="H38" s="34"/>
      <c r="I38" s="46">
        <f t="shared" si="1"/>
        <v>1950000</v>
      </c>
      <c r="J38" s="46">
        <f t="shared" si="1"/>
        <v>1568936.68</v>
      </c>
      <c r="K38" s="34">
        <f t="shared" si="3"/>
        <v>80.45829128205128</v>
      </c>
    </row>
    <row r="39" spans="1:11" ht="59.25" customHeight="1">
      <c r="A39" s="13" t="s">
        <v>156</v>
      </c>
      <c r="B39" s="14">
        <v>18011100</v>
      </c>
      <c r="C39" s="46">
        <v>50000</v>
      </c>
      <c r="D39" s="46">
        <v>506612.92</v>
      </c>
      <c r="E39" s="34">
        <f t="shared" si="4"/>
        <v>1013.22584</v>
      </c>
      <c r="F39" s="31"/>
      <c r="G39" s="31"/>
      <c r="H39" s="34"/>
      <c r="I39" s="46">
        <f t="shared" si="1"/>
        <v>50000</v>
      </c>
      <c r="J39" s="46">
        <f t="shared" si="1"/>
        <v>506612.92</v>
      </c>
      <c r="K39" s="34">
        <f>J39*100/I39</f>
        <v>1013.22584</v>
      </c>
    </row>
    <row r="40" spans="1:11" ht="45.75" customHeight="1">
      <c r="A40" s="13" t="s">
        <v>29</v>
      </c>
      <c r="B40" s="14">
        <v>18030000</v>
      </c>
      <c r="C40" s="46">
        <f>C41+C42</f>
        <v>93000</v>
      </c>
      <c r="D40" s="46">
        <f>D41+D42</f>
        <v>131834.71</v>
      </c>
      <c r="E40" s="34">
        <f t="shared" si="4"/>
        <v>141.75775268817205</v>
      </c>
      <c r="F40" s="31"/>
      <c r="G40" s="31"/>
      <c r="H40" s="33"/>
      <c r="I40" s="46">
        <f t="shared" si="1"/>
        <v>93000</v>
      </c>
      <c r="J40" s="46">
        <f t="shared" si="1"/>
        <v>131834.71</v>
      </c>
      <c r="K40" s="34">
        <f>J40*100/I40</f>
        <v>141.75775268817205</v>
      </c>
    </row>
    <row r="41" spans="1:11" ht="44.25" customHeight="1">
      <c r="A41" s="13" t="s">
        <v>157</v>
      </c>
      <c r="B41" s="14">
        <v>18030100</v>
      </c>
      <c r="C41" s="46">
        <v>63000</v>
      </c>
      <c r="D41" s="46">
        <v>74539.4</v>
      </c>
      <c r="E41" s="34">
        <f t="shared" si="4"/>
        <v>118.31650793650792</v>
      </c>
      <c r="F41" s="31"/>
      <c r="G41" s="31"/>
      <c r="H41" s="33"/>
      <c r="I41" s="46">
        <f t="shared" si="1"/>
        <v>63000</v>
      </c>
      <c r="J41" s="46">
        <f t="shared" si="1"/>
        <v>74539.4</v>
      </c>
      <c r="K41" s="34">
        <f>J41*100/I41</f>
        <v>118.31650793650792</v>
      </c>
    </row>
    <row r="42" spans="1:11" ht="58.5" customHeight="1">
      <c r="A42" s="13" t="s">
        <v>158</v>
      </c>
      <c r="B42" s="14">
        <v>18030200</v>
      </c>
      <c r="C42" s="46">
        <v>30000</v>
      </c>
      <c r="D42" s="46">
        <v>57295.31</v>
      </c>
      <c r="E42" s="34">
        <f t="shared" si="4"/>
        <v>190.98436666666666</v>
      </c>
      <c r="F42" s="31"/>
      <c r="G42" s="31"/>
      <c r="H42" s="33"/>
      <c r="I42" s="46">
        <f t="shared" si="1"/>
        <v>30000</v>
      </c>
      <c r="J42" s="46">
        <f t="shared" si="1"/>
        <v>57295.31</v>
      </c>
      <c r="K42" s="34">
        <f>J42*100/I42</f>
        <v>190.98436666666666</v>
      </c>
    </row>
    <row r="43" spans="1:11" ht="69.75" customHeight="1">
      <c r="A43" s="13" t="s">
        <v>159</v>
      </c>
      <c r="B43" s="14">
        <v>18040000</v>
      </c>
      <c r="C43" s="45"/>
      <c r="D43" s="46">
        <f>SUM(D44:D55)</f>
        <v>-411112.62</v>
      </c>
      <c r="E43" s="33"/>
      <c r="F43" s="31"/>
      <c r="G43" s="46">
        <f>SUM(G44:G55)</f>
        <v>-24282.79</v>
      </c>
      <c r="H43" s="33"/>
      <c r="I43" s="46"/>
      <c r="J43" s="46">
        <f t="shared" si="1"/>
        <v>-435395.41</v>
      </c>
      <c r="K43" s="33"/>
    </row>
    <row r="44" spans="1:11" ht="78.75" customHeight="1">
      <c r="A44" s="13" t="s">
        <v>160</v>
      </c>
      <c r="B44" s="14">
        <v>18040100</v>
      </c>
      <c r="C44" s="45"/>
      <c r="D44" s="46">
        <v>-43603.04</v>
      </c>
      <c r="E44" s="34"/>
      <c r="F44" s="31"/>
      <c r="G44" s="31"/>
      <c r="H44" s="33"/>
      <c r="I44" s="46"/>
      <c r="J44" s="46">
        <f t="shared" si="1"/>
        <v>-43603.04</v>
      </c>
      <c r="K44" s="33"/>
    </row>
    <row r="45" spans="1:11" ht="80.25" customHeight="1">
      <c r="A45" s="13" t="s">
        <v>161</v>
      </c>
      <c r="B45" s="14">
        <v>18040200</v>
      </c>
      <c r="C45" s="45"/>
      <c r="D45" s="46">
        <v>-205301.57</v>
      </c>
      <c r="E45" s="34"/>
      <c r="F45" s="31"/>
      <c r="G45" s="31"/>
      <c r="H45" s="33"/>
      <c r="I45" s="46"/>
      <c r="J45" s="46">
        <f t="shared" si="1"/>
        <v>-205301.57</v>
      </c>
      <c r="K45" s="33"/>
    </row>
    <row r="46" spans="1:11" ht="93" customHeight="1">
      <c r="A46" s="13" t="s">
        <v>162</v>
      </c>
      <c r="B46" s="14">
        <v>18040500</v>
      </c>
      <c r="C46" s="45"/>
      <c r="D46" s="46">
        <v>-14111.7</v>
      </c>
      <c r="E46" s="34"/>
      <c r="F46" s="31"/>
      <c r="G46" s="31"/>
      <c r="H46" s="33"/>
      <c r="I46" s="46"/>
      <c r="J46" s="46">
        <f t="shared" si="1"/>
        <v>-14111.7</v>
      </c>
      <c r="K46" s="33"/>
    </row>
    <row r="47" spans="1:11" ht="88.5" customHeight="1">
      <c r="A47" s="13" t="s">
        <v>163</v>
      </c>
      <c r="B47" s="14">
        <v>18040600</v>
      </c>
      <c r="C47" s="45"/>
      <c r="D47" s="46">
        <v>-5575.36</v>
      </c>
      <c r="E47" s="34"/>
      <c r="F47" s="31"/>
      <c r="G47" s="31"/>
      <c r="H47" s="33"/>
      <c r="I47" s="46"/>
      <c r="J47" s="46">
        <f t="shared" si="1"/>
        <v>-5575.36</v>
      </c>
      <c r="K47" s="33"/>
    </row>
    <row r="48" spans="1:11" ht="93" customHeight="1">
      <c r="A48" s="13" t="s">
        <v>164</v>
      </c>
      <c r="B48" s="14">
        <v>18040700</v>
      </c>
      <c r="C48" s="45"/>
      <c r="D48" s="46">
        <v>-35522.79</v>
      </c>
      <c r="E48" s="34"/>
      <c r="F48" s="31"/>
      <c r="G48" s="31"/>
      <c r="H48" s="33"/>
      <c r="I48" s="46"/>
      <c r="J48" s="46">
        <f t="shared" si="1"/>
        <v>-35522.79</v>
      </c>
      <c r="K48" s="33"/>
    </row>
    <row r="49" spans="1:11" ht="95.25" customHeight="1">
      <c r="A49" s="13" t="s">
        <v>165</v>
      </c>
      <c r="B49" s="14">
        <v>18040800</v>
      </c>
      <c r="C49" s="45"/>
      <c r="D49" s="46">
        <v>-17169.93</v>
      </c>
      <c r="E49" s="34"/>
      <c r="F49" s="31"/>
      <c r="G49" s="31"/>
      <c r="H49" s="33"/>
      <c r="I49" s="46"/>
      <c r="J49" s="46">
        <f t="shared" si="1"/>
        <v>-17169.93</v>
      </c>
      <c r="K49" s="33"/>
    </row>
    <row r="50" spans="1:11" ht="95.25" customHeight="1">
      <c r="A50" s="13" t="s">
        <v>208</v>
      </c>
      <c r="B50" s="14">
        <v>18040900</v>
      </c>
      <c r="C50" s="45"/>
      <c r="D50" s="46">
        <v>-976</v>
      </c>
      <c r="E50" s="34"/>
      <c r="F50" s="31"/>
      <c r="G50" s="31"/>
      <c r="H50" s="33"/>
      <c r="I50" s="46"/>
      <c r="J50" s="46">
        <f t="shared" si="1"/>
        <v>-976</v>
      </c>
      <c r="K50" s="33"/>
    </row>
    <row r="51" spans="1:11" ht="83.25" customHeight="1">
      <c r="A51" s="13" t="s">
        <v>166</v>
      </c>
      <c r="B51" s="14">
        <v>18041300</v>
      </c>
      <c r="C51" s="45"/>
      <c r="D51" s="46">
        <v>-558.03</v>
      </c>
      <c r="E51" s="34"/>
      <c r="F51" s="31"/>
      <c r="G51" s="31"/>
      <c r="H51" s="33"/>
      <c r="I51" s="46"/>
      <c r="J51" s="46">
        <f t="shared" si="1"/>
        <v>-558.03</v>
      </c>
      <c r="K51" s="33"/>
    </row>
    <row r="52" spans="1:11" ht="90.75" customHeight="1">
      <c r="A52" s="13" t="s">
        <v>167</v>
      </c>
      <c r="B52" s="14">
        <v>18041400</v>
      </c>
      <c r="C52" s="45"/>
      <c r="D52" s="46">
        <v>-11655.69</v>
      </c>
      <c r="E52" s="34"/>
      <c r="F52" s="31"/>
      <c r="G52" s="31"/>
      <c r="H52" s="33"/>
      <c r="I52" s="46"/>
      <c r="J52" s="46">
        <f t="shared" si="1"/>
        <v>-11655.69</v>
      </c>
      <c r="K52" s="33"/>
    </row>
    <row r="53" spans="1:11" ht="124.5" customHeight="1">
      <c r="A53" s="13" t="s">
        <v>168</v>
      </c>
      <c r="B53" s="14">
        <v>18041500</v>
      </c>
      <c r="C53" s="45"/>
      <c r="D53" s="45"/>
      <c r="E53" s="34"/>
      <c r="F53" s="31"/>
      <c r="G53" s="46">
        <v>-24282.79</v>
      </c>
      <c r="H53" s="33"/>
      <c r="I53" s="46"/>
      <c r="J53" s="46">
        <f t="shared" si="1"/>
        <v>-24282.79</v>
      </c>
      <c r="K53" s="33"/>
    </row>
    <row r="54" spans="1:11" ht="83.25" customHeight="1">
      <c r="A54" s="13" t="s">
        <v>169</v>
      </c>
      <c r="B54" s="14">
        <v>18041700</v>
      </c>
      <c r="C54" s="45"/>
      <c r="D54" s="46">
        <v>-69944.94</v>
      </c>
      <c r="E54" s="34"/>
      <c r="F54" s="31"/>
      <c r="G54" s="31"/>
      <c r="H54" s="33"/>
      <c r="I54" s="46"/>
      <c r="J54" s="46">
        <f t="shared" si="1"/>
        <v>-69944.94</v>
      </c>
      <c r="K54" s="33"/>
    </row>
    <row r="55" spans="1:11" ht="66.75" customHeight="1">
      <c r="A55" s="13" t="s">
        <v>170</v>
      </c>
      <c r="B55" s="14">
        <v>18041800</v>
      </c>
      <c r="C55" s="45"/>
      <c r="D55" s="46">
        <v>-6693.57</v>
      </c>
      <c r="E55" s="34"/>
      <c r="F55" s="31"/>
      <c r="G55" s="44"/>
      <c r="H55" s="33"/>
      <c r="I55" s="46"/>
      <c r="J55" s="46">
        <f t="shared" si="1"/>
        <v>-6693.57</v>
      </c>
      <c r="K55" s="33"/>
    </row>
    <row r="56" spans="1:11" ht="29.25" customHeight="1">
      <c r="A56" s="13" t="s">
        <v>30</v>
      </c>
      <c r="B56" s="14">
        <v>18050000</v>
      </c>
      <c r="C56" s="46">
        <f>C59+C60</f>
        <v>86600000</v>
      </c>
      <c r="D56" s="46">
        <f>SUM(D57:D60)</f>
        <v>88587183.56</v>
      </c>
      <c r="E56" s="34">
        <f>D56*100/C56</f>
        <v>102.29466923787528</v>
      </c>
      <c r="F56" s="31"/>
      <c r="G56" s="31"/>
      <c r="H56" s="34"/>
      <c r="I56" s="46">
        <f t="shared" si="1"/>
        <v>86600000</v>
      </c>
      <c r="J56" s="46">
        <f t="shared" si="1"/>
        <v>88587183.56</v>
      </c>
      <c r="K56" s="34">
        <f>J56*100/I56</f>
        <v>102.29466923787528</v>
      </c>
    </row>
    <row r="57" spans="1:11" ht="52.5" customHeight="1">
      <c r="A57" s="13" t="s">
        <v>171</v>
      </c>
      <c r="B57" s="14">
        <v>18050100</v>
      </c>
      <c r="C57" s="45"/>
      <c r="D57" s="46">
        <v>0.01</v>
      </c>
      <c r="E57" s="33"/>
      <c r="F57" s="31"/>
      <c r="G57" s="31"/>
      <c r="H57" s="34"/>
      <c r="I57" s="46"/>
      <c r="J57" s="46">
        <f t="shared" si="1"/>
        <v>0.01</v>
      </c>
      <c r="K57" s="33"/>
    </row>
    <row r="58" spans="1:11" ht="61.5" customHeight="1">
      <c r="A58" s="13" t="s">
        <v>172</v>
      </c>
      <c r="B58" s="14">
        <v>18050200</v>
      </c>
      <c r="C58" s="45"/>
      <c r="D58" s="46">
        <v>2702.71</v>
      </c>
      <c r="E58" s="33"/>
      <c r="F58" s="31"/>
      <c r="G58" s="31"/>
      <c r="H58" s="34"/>
      <c r="I58" s="46"/>
      <c r="J58" s="46">
        <f t="shared" si="1"/>
        <v>2702.71</v>
      </c>
      <c r="K58" s="33"/>
    </row>
    <row r="59" spans="1:11" ht="18.75">
      <c r="A59" s="16" t="s">
        <v>173</v>
      </c>
      <c r="B59" s="14">
        <v>18050300</v>
      </c>
      <c r="C59" s="46">
        <v>24200000</v>
      </c>
      <c r="D59" s="46">
        <v>25022817.16</v>
      </c>
      <c r="E59" s="34">
        <f aca="true" t="shared" si="5" ref="E59:E65">D59*100/C59</f>
        <v>103.40007090909091</v>
      </c>
      <c r="F59" s="31"/>
      <c r="G59" s="31"/>
      <c r="H59" s="33"/>
      <c r="I59" s="46">
        <f t="shared" si="1"/>
        <v>24200000</v>
      </c>
      <c r="J59" s="46">
        <f t="shared" si="1"/>
        <v>25022817.16</v>
      </c>
      <c r="K59" s="34">
        <f aca="true" t="shared" si="6" ref="K59:K72">J59*100/I59</f>
        <v>103.40007090909091</v>
      </c>
    </row>
    <row r="60" spans="1:11" ht="18.75">
      <c r="A60" s="13" t="s">
        <v>31</v>
      </c>
      <c r="B60" s="14">
        <v>18050400</v>
      </c>
      <c r="C60" s="46">
        <v>62400000</v>
      </c>
      <c r="D60" s="46">
        <v>63561663.68</v>
      </c>
      <c r="E60" s="34">
        <f t="shared" si="5"/>
        <v>101.86164051282051</v>
      </c>
      <c r="F60" s="31"/>
      <c r="G60" s="31"/>
      <c r="H60" s="34"/>
      <c r="I60" s="46">
        <f t="shared" si="1"/>
        <v>62400000</v>
      </c>
      <c r="J60" s="46">
        <f t="shared" si="1"/>
        <v>63561663.68</v>
      </c>
      <c r="K60" s="34">
        <f t="shared" si="6"/>
        <v>101.86164051282051</v>
      </c>
    </row>
    <row r="61" spans="1:11" ht="50.25" customHeight="1">
      <c r="A61" s="18" t="s">
        <v>32</v>
      </c>
      <c r="B61" s="7">
        <v>19000000</v>
      </c>
      <c r="C61" s="50">
        <f>C62</f>
        <v>725000</v>
      </c>
      <c r="D61" s="50">
        <f>D62</f>
        <v>579654.16</v>
      </c>
      <c r="E61" s="33">
        <f t="shared" si="5"/>
        <v>79.95229793103448</v>
      </c>
      <c r="F61" s="30"/>
      <c r="G61" s="50">
        <f>G62+G66+G67</f>
        <v>3034.28</v>
      </c>
      <c r="H61" s="33"/>
      <c r="I61" s="50">
        <f t="shared" si="1"/>
        <v>725000</v>
      </c>
      <c r="J61" s="50">
        <f t="shared" si="1"/>
        <v>582688.4400000001</v>
      </c>
      <c r="K61" s="33">
        <f t="shared" si="6"/>
        <v>80.37081931034484</v>
      </c>
    </row>
    <row r="62" spans="1:11" ht="18.75">
      <c r="A62" s="13" t="s">
        <v>33</v>
      </c>
      <c r="B62" s="14">
        <v>19010000</v>
      </c>
      <c r="C62" s="46">
        <f>C63+C64+C65</f>
        <v>725000</v>
      </c>
      <c r="D62" s="46">
        <f>D63+D64+D65</f>
        <v>579654.16</v>
      </c>
      <c r="E62" s="34">
        <f t="shared" si="5"/>
        <v>79.95229793103448</v>
      </c>
      <c r="F62" s="31"/>
      <c r="G62" s="31"/>
      <c r="H62" s="34"/>
      <c r="I62" s="46">
        <f t="shared" si="1"/>
        <v>725000</v>
      </c>
      <c r="J62" s="46">
        <f t="shared" si="1"/>
        <v>579654.16</v>
      </c>
      <c r="K62" s="34">
        <f t="shared" si="6"/>
        <v>79.95229793103448</v>
      </c>
    </row>
    <row r="63" spans="1:11" ht="74.25" customHeight="1">
      <c r="A63" s="13" t="s">
        <v>174</v>
      </c>
      <c r="B63" s="14">
        <v>19010100</v>
      </c>
      <c r="C63" s="46">
        <v>480000</v>
      </c>
      <c r="D63" s="46">
        <v>314388.65</v>
      </c>
      <c r="E63" s="34">
        <f t="shared" si="5"/>
        <v>65.49763541666667</v>
      </c>
      <c r="F63" s="31"/>
      <c r="G63" s="31"/>
      <c r="H63" s="34"/>
      <c r="I63" s="46">
        <f t="shared" si="1"/>
        <v>480000</v>
      </c>
      <c r="J63" s="46">
        <f t="shared" si="1"/>
        <v>314388.65</v>
      </c>
      <c r="K63" s="34">
        <f t="shared" si="6"/>
        <v>65.49763541666667</v>
      </c>
    </row>
    <row r="64" spans="1:11" ht="51.75" customHeight="1">
      <c r="A64" s="13" t="s">
        <v>175</v>
      </c>
      <c r="B64" s="14">
        <v>19010200</v>
      </c>
      <c r="C64" s="46">
        <v>125000</v>
      </c>
      <c r="D64" s="46">
        <v>144257.78</v>
      </c>
      <c r="E64" s="34">
        <f t="shared" si="5"/>
        <v>115.406224</v>
      </c>
      <c r="F64" s="31"/>
      <c r="G64" s="31"/>
      <c r="H64" s="34"/>
      <c r="I64" s="46">
        <f t="shared" si="1"/>
        <v>125000</v>
      </c>
      <c r="J64" s="46">
        <f t="shared" si="1"/>
        <v>144257.78</v>
      </c>
      <c r="K64" s="34">
        <f t="shared" si="6"/>
        <v>115.406224</v>
      </c>
    </row>
    <row r="65" spans="1:11" ht="87" customHeight="1">
      <c r="A65" s="13" t="s">
        <v>176</v>
      </c>
      <c r="B65" s="14">
        <v>19010300</v>
      </c>
      <c r="C65" s="46">
        <v>120000</v>
      </c>
      <c r="D65" s="46">
        <v>121007.73</v>
      </c>
      <c r="E65" s="34">
        <f t="shared" si="5"/>
        <v>100.839775</v>
      </c>
      <c r="F65" s="31"/>
      <c r="G65" s="31"/>
      <c r="H65" s="34"/>
      <c r="I65" s="46">
        <f t="shared" si="1"/>
        <v>120000</v>
      </c>
      <c r="J65" s="46">
        <f t="shared" si="1"/>
        <v>121007.73</v>
      </c>
      <c r="K65" s="34">
        <f t="shared" si="6"/>
        <v>100.839775</v>
      </c>
    </row>
    <row r="66" spans="1:11" ht="87" customHeight="1">
      <c r="A66" s="13" t="s">
        <v>194</v>
      </c>
      <c r="B66" s="14">
        <v>19050200</v>
      </c>
      <c r="C66" s="45"/>
      <c r="D66" s="45"/>
      <c r="E66" s="34"/>
      <c r="F66" s="31"/>
      <c r="G66" s="46">
        <v>132.86</v>
      </c>
      <c r="H66" s="34"/>
      <c r="I66" s="46"/>
      <c r="J66" s="46">
        <f t="shared" si="1"/>
        <v>132.86</v>
      </c>
      <c r="K66" s="34"/>
    </row>
    <row r="67" spans="1:11" ht="87" customHeight="1">
      <c r="A67" s="13" t="s">
        <v>195</v>
      </c>
      <c r="B67" s="14">
        <v>19050300</v>
      </c>
      <c r="C67" s="45"/>
      <c r="D67" s="45"/>
      <c r="E67" s="34"/>
      <c r="F67" s="31"/>
      <c r="G67" s="46">
        <v>2901.42</v>
      </c>
      <c r="H67" s="34"/>
      <c r="I67" s="46"/>
      <c r="J67" s="46">
        <f t="shared" si="1"/>
        <v>2901.42</v>
      </c>
      <c r="K67" s="34"/>
    </row>
    <row r="68" spans="1:11" ht="49.5" customHeight="1">
      <c r="A68" s="7" t="s">
        <v>8</v>
      </c>
      <c r="B68" s="7">
        <v>20000000</v>
      </c>
      <c r="C68" s="50">
        <f>SUM(C69+C77+C85)</f>
        <v>40316359</v>
      </c>
      <c r="D68" s="50">
        <f>SUM(D69+D77+D85)</f>
        <v>43062279.279999994</v>
      </c>
      <c r="E68" s="33">
        <f>D68*100/C68</f>
        <v>106.81093319959768</v>
      </c>
      <c r="F68" s="50">
        <f>F85+F94</f>
        <v>18072164</v>
      </c>
      <c r="G68" s="50">
        <f>G69+G77+G85+G94</f>
        <v>37838682.64</v>
      </c>
      <c r="H68" s="33">
        <f>G68*100/F68</f>
        <v>209.37549393642067</v>
      </c>
      <c r="I68" s="50">
        <f t="shared" si="1"/>
        <v>58388523</v>
      </c>
      <c r="J68" s="50">
        <f t="shared" si="1"/>
        <v>80900961.91999999</v>
      </c>
      <c r="K68" s="33">
        <f t="shared" si="6"/>
        <v>138.55627401295968</v>
      </c>
    </row>
    <row r="69" spans="1:11" ht="57" customHeight="1">
      <c r="A69" s="17" t="s">
        <v>21</v>
      </c>
      <c r="B69" s="7">
        <v>21000000</v>
      </c>
      <c r="C69" s="50">
        <f>C70+C72+C71</f>
        <v>14508079</v>
      </c>
      <c r="D69" s="50">
        <f>D70+D72+D71</f>
        <v>15515798.759999998</v>
      </c>
      <c r="E69" s="33">
        <f>D69*100/C69</f>
        <v>106.94592137249872</v>
      </c>
      <c r="F69" s="30"/>
      <c r="G69" s="50">
        <f>G76</f>
        <v>230127</v>
      </c>
      <c r="H69" s="33"/>
      <c r="I69" s="50">
        <f t="shared" si="1"/>
        <v>14508079</v>
      </c>
      <c r="J69" s="50">
        <f t="shared" si="1"/>
        <v>15745925.759999998</v>
      </c>
      <c r="K69" s="33">
        <f t="shared" si="6"/>
        <v>108.53212034480924</v>
      </c>
    </row>
    <row r="70" spans="1:11" ht="96.75" customHeight="1">
      <c r="A70" s="16" t="s">
        <v>129</v>
      </c>
      <c r="B70" s="14">
        <v>21010300</v>
      </c>
      <c r="C70" s="46">
        <v>5590251</v>
      </c>
      <c r="D70" s="46">
        <v>5497383.63</v>
      </c>
      <c r="E70" s="34">
        <f>D70*100/C70</f>
        <v>98.33876206989632</v>
      </c>
      <c r="F70" s="31"/>
      <c r="G70" s="31"/>
      <c r="H70" s="33"/>
      <c r="I70" s="46">
        <f t="shared" si="1"/>
        <v>5590251</v>
      </c>
      <c r="J70" s="46">
        <f t="shared" si="1"/>
        <v>5497383.63</v>
      </c>
      <c r="K70" s="34">
        <f t="shared" si="6"/>
        <v>98.33876206989632</v>
      </c>
    </row>
    <row r="71" spans="1:11" ht="81.75" customHeight="1">
      <c r="A71" s="16" t="s">
        <v>204</v>
      </c>
      <c r="B71" s="14">
        <v>21050000</v>
      </c>
      <c r="C71" s="46">
        <v>8782828</v>
      </c>
      <c r="D71" s="46">
        <v>9415874.29</v>
      </c>
      <c r="E71" s="34">
        <f>D71*100/C71</f>
        <v>107.20777282670227</v>
      </c>
      <c r="F71" s="31"/>
      <c r="G71" s="31"/>
      <c r="H71" s="33"/>
      <c r="I71" s="46">
        <f t="shared" si="1"/>
        <v>8782828</v>
      </c>
      <c r="J71" s="46">
        <f t="shared" si="1"/>
        <v>9415874.29</v>
      </c>
      <c r="K71" s="34">
        <f t="shared" si="6"/>
        <v>107.20777282670227</v>
      </c>
    </row>
    <row r="72" spans="1:11" ht="38.25" customHeight="1">
      <c r="A72" s="13" t="s">
        <v>9</v>
      </c>
      <c r="B72" s="14">
        <v>21080000</v>
      </c>
      <c r="C72" s="46">
        <f>C73+C74</f>
        <v>135000</v>
      </c>
      <c r="D72" s="45">
        <f>D73+D74+D75</f>
        <v>602540.84</v>
      </c>
      <c r="E72" s="34">
        <f>D72*100/C72</f>
        <v>446.32654814814816</v>
      </c>
      <c r="F72" s="31"/>
      <c r="G72" s="31"/>
      <c r="H72" s="33"/>
      <c r="I72" s="46">
        <f t="shared" si="1"/>
        <v>135000</v>
      </c>
      <c r="J72" s="46">
        <f t="shared" si="1"/>
        <v>602540.84</v>
      </c>
      <c r="K72" s="34">
        <f t="shared" si="6"/>
        <v>446.32654814814816</v>
      </c>
    </row>
    <row r="73" spans="1:11" ht="138" customHeight="1">
      <c r="A73" s="16" t="s">
        <v>131</v>
      </c>
      <c r="B73" s="14">
        <v>21080900</v>
      </c>
      <c r="C73" s="46"/>
      <c r="D73" s="46">
        <v>38252.79</v>
      </c>
      <c r="E73" s="33"/>
      <c r="F73" s="31"/>
      <c r="G73" s="31"/>
      <c r="H73" s="33"/>
      <c r="I73" s="46"/>
      <c r="J73" s="46">
        <f t="shared" si="1"/>
        <v>38252.79</v>
      </c>
      <c r="K73" s="33"/>
    </row>
    <row r="74" spans="1:11" ht="41.25" customHeight="1">
      <c r="A74" s="13" t="s">
        <v>132</v>
      </c>
      <c r="B74" s="14">
        <v>21081100</v>
      </c>
      <c r="C74" s="46">
        <v>135000</v>
      </c>
      <c r="D74" s="46">
        <v>133850.93</v>
      </c>
      <c r="E74" s="34">
        <f>D74*100/C74</f>
        <v>99.14883703703704</v>
      </c>
      <c r="F74" s="31"/>
      <c r="G74" s="31"/>
      <c r="H74" s="33"/>
      <c r="I74" s="46">
        <f t="shared" si="1"/>
        <v>135000</v>
      </c>
      <c r="J74" s="46">
        <f t="shared" si="1"/>
        <v>133850.93</v>
      </c>
      <c r="K74" s="34">
        <f>J74*100/I74</f>
        <v>99.14883703703704</v>
      </c>
    </row>
    <row r="75" spans="1:11" ht="93.75">
      <c r="A75" s="13" t="s">
        <v>177</v>
      </c>
      <c r="B75" s="14">
        <v>21081500</v>
      </c>
      <c r="C75" s="46"/>
      <c r="D75" s="46">
        <v>430437.12</v>
      </c>
      <c r="E75" s="34"/>
      <c r="F75" s="31"/>
      <c r="G75" s="31"/>
      <c r="H75" s="33"/>
      <c r="I75" s="46"/>
      <c r="J75" s="46">
        <f t="shared" si="1"/>
        <v>430437.12</v>
      </c>
      <c r="K75" s="33"/>
    </row>
    <row r="76" spans="1:11" ht="60.75" customHeight="1">
      <c r="A76" s="13" t="s">
        <v>178</v>
      </c>
      <c r="B76" s="14">
        <v>21110000</v>
      </c>
      <c r="C76" s="45"/>
      <c r="D76" s="45"/>
      <c r="E76" s="34"/>
      <c r="F76" s="31"/>
      <c r="G76" s="46">
        <v>230127</v>
      </c>
      <c r="H76" s="33"/>
      <c r="I76" s="46"/>
      <c r="J76" s="46">
        <f t="shared" si="1"/>
        <v>230127</v>
      </c>
      <c r="K76" s="33"/>
    </row>
    <row r="77" spans="1:11" ht="77.25" customHeight="1">
      <c r="A77" s="12" t="s">
        <v>34</v>
      </c>
      <c r="B77" s="7">
        <v>22000000</v>
      </c>
      <c r="C77" s="50">
        <f>C79+C78+C80</f>
        <v>25308280</v>
      </c>
      <c r="D77" s="50">
        <f>D79+D78+D80</f>
        <v>26432408.47</v>
      </c>
      <c r="E77" s="33">
        <f aca="true" t="shared" si="7" ref="E77:E87">D77*100/C77</f>
        <v>104.44174187262034</v>
      </c>
      <c r="F77" s="30"/>
      <c r="G77" s="30"/>
      <c r="H77" s="33"/>
      <c r="I77" s="50">
        <f t="shared" si="1"/>
        <v>25308280</v>
      </c>
      <c r="J77" s="50">
        <f t="shared" si="1"/>
        <v>26432408.47</v>
      </c>
      <c r="K77" s="33">
        <f aca="true" t="shared" si="8" ref="K77:K87">J77*100/I77</f>
        <v>104.44174187262034</v>
      </c>
    </row>
    <row r="78" spans="1:11" ht="81" customHeight="1">
      <c r="A78" s="16" t="s">
        <v>179</v>
      </c>
      <c r="B78" s="14">
        <v>22012500</v>
      </c>
      <c r="C78" s="46">
        <v>11608280</v>
      </c>
      <c r="D78" s="46">
        <v>10640939.33</v>
      </c>
      <c r="E78" s="34">
        <f t="shared" si="7"/>
        <v>91.66680447060202</v>
      </c>
      <c r="F78" s="30"/>
      <c r="G78" s="30"/>
      <c r="H78" s="33"/>
      <c r="I78" s="46">
        <f t="shared" si="1"/>
        <v>11608280</v>
      </c>
      <c r="J78" s="46">
        <f t="shared" si="1"/>
        <v>10640939.33</v>
      </c>
      <c r="K78" s="34">
        <f t="shared" si="8"/>
        <v>91.66680447060202</v>
      </c>
    </row>
    <row r="79" spans="1:11" ht="93" customHeight="1">
      <c r="A79" s="16" t="s">
        <v>40</v>
      </c>
      <c r="B79" s="14">
        <v>22080400</v>
      </c>
      <c r="C79" s="46">
        <v>8640000</v>
      </c>
      <c r="D79" s="46">
        <v>10298414.85</v>
      </c>
      <c r="E79" s="34">
        <f t="shared" si="7"/>
        <v>119.19461631944445</v>
      </c>
      <c r="F79" s="31"/>
      <c r="G79" s="31"/>
      <c r="H79" s="33"/>
      <c r="I79" s="46">
        <f t="shared" si="1"/>
        <v>8640000</v>
      </c>
      <c r="J79" s="46">
        <f t="shared" si="1"/>
        <v>10298414.85</v>
      </c>
      <c r="K79" s="34">
        <f t="shared" si="8"/>
        <v>119.19461631944445</v>
      </c>
    </row>
    <row r="80" spans="1:11" ht="18.75">
      <c r="A80" s="18" t="s">
        <v>10</v>
      </c>
      <c r="B80" s="7">
        <v>22090000</v>
      </c>
      <c r="C80" s="50">
        <f>C81+C82+C83+C84</f>
        <v>5060000</v>
      </c>
      <c r="D80" s="50">
        <f>D81+D83+D82+D84</f>
        <v>5493054.29</v>
      </c>
      <c r="E80" s="33">
        <f t="shared" si="7"/>
        <v>108.55838517786562</v>
      </c>
      <c r="F80" s="30"/>
      <c r="G80" s="30"/>
      <c r="H80" s="33"/>
      <c r="I80" s="50">
        <f t="shared" si="1"/>
        <v>5060000</v>
      </c>
      <c r="J80" s="50">
        <f t="shared" si="1"/>
        <v>5493054.29</v>
      </c>
      <c r="K80" s="33">
        <f t="shared" si="8"/>
        <v>108.55838517786562</v>
      </c>
    </row>
    <row r="81" spans="1:11" ht="97.5" customHeight="1">
      <c r="A81" s="16" t="s">
        <v>27</v>
      </c>
      <c r="B81" s="14">
        <v>22090100</v>
      </c>
      <c r="C81" s="46">
        <v>72000</v>
      </c>
      <c r="D81" s="46">
        <v>87945.1</v>
      </c>
      <c r="E81" s="34">
        <f t="shared" si="7"/>
        <v>122.14597222222223</v>
      </c>
      <c r="F81" s="31"/>
      <c r="G81" s="31"/>
      <c r="H81" s="33"/>
      <c r="I81" s="46">
        <f t="shared" si="1"/>
        <v>72000</v>
      </c>
      <c r="J81" s="46">
        <f t="shared" si="1"/>
        <v>87945.1</v>
      </c>
      <c r="K81" s="34">
        <f t="shared" si="8"/>
        <v>122.14597222222223</v>
      </c>
    </row>
    <row r="82" spans="1:11" ht="60.75" customHeight="1">
      <c r="A82" s="16" t="s">
        <v>180</v>
      </c>
      <c r="B82" s="14">
        <v>22090200</v>
      </c>
      <c r="C82" s="46">
        <v>133000</v>
      </c>
      <c r="D82" s="46">
        <v>93268.62</v>
      </c>
      <c r="E82" s="34">
        <f t="shared" si="7"/>
        <v>70.12678195488722</v>
      </c>
      <c r="F82" s="31"/>
      <c r="G82" s="31"/>
      <c r="H82" s="33"/>
      <c r="I82" s="46">
        <f t="shared" si="1"/>
        <v>133000</v>
      </c>
      <c r="J82" s="46">
        <f t="shared" si="1"/>
        <v>93268.62</v>
      </c>
      <c r="K82" s="34">
        <f t="shared" si="8"/>
        <v>70.12678195488722</v>
      </c>
    </row>
    <row r="83" spans="1:11" ht="90.75" customHeight="1">
      <c r="A83" s="16" t="s">
        <v>107</v>
      </c>
      <c r="B83" s="14">
        <v>22090400</v>
      </c>
      <c r="C83" s="46">
        <v>4854000</v>
      </c>
      <c r="D83" s="46">
        <v>5311296.57</v>
      </c>
      <c r="E83" s="34">
        <f t="shared" si="7"/>
        <v>109.42102533992583</v>
      </c>
      <c r="F83" s="31"/>
      <c r="G83" s="31"/>
      <c r="H83" s="33"/>
      <c r="I83" s="46">
        <f t="shared" si="1"/>
        <v>4854000</v>
      </c>
      <c r="J83" s="46">
        <f t="shared" si="1"/>
        <v>5311296.57</v>
      </c>
      <c r="K83" s="34">
        <f t="shared" si="8"/>
        <v>109.42102533992583</v>
      </c>
    </row>
    <row r="84" spans="1:11" ht="102" customHeight="1">
      <c r="A84" s="16" t="s">
        <v>181</v>
      </c>
      <c r="B84" s="14">
        <v>22090300</v>
      </c>
      <c r="C84" s="46">
        <v>1000</v>
      </c>
      <c r="D84" s="46">
        <v>544</v>
      </c>
      <c r="E84" s="34">
        <f t="shared" si="7"/>
        <v>54.4</v>
      </c>
      <c r="F84" s="31"/>
      <c r="G84" s="31"/>
      <c r="H84" s="33"/>
      <c r="I84" s="46">
        <f t="shared" si="1"/>
        <v>1000</v>
      </c>
      <c r="J84" s="46">
        <f t="shared" si="1"/>
        <v>544</v>
      </c>
      <c r="K84" s="34">
        <f t="shared" si="8"/>
        <v>54.4</v>
      </c>
    </row>
    <row r="85" spans="1:11" ht="29.25" customHeight="1">
      <c r="A85" s="18" t="s">
        <v>11</v>
      </c>
      <c r="B85" s="7">
        <v>24000000</v>
      </c>
      <c r="C85" s="50">
        <f>SUM(C86)</f>
        <v>500000</v>
      </c>
      <c r="D85" s="50">
        <f>SUM(D86)</f>
        <v>1114072.05</v>
      </c>
      <c r="E85" s="33">
        <f t="shared" si="7"/>
        <v>222.81441</v>
      </c>
      <c r="F85" s="50">
        <f>F91+F93</f>
        <v>1209104</v>
      </c>
      <c r="G85" s="50">
        <f>G86+G93+G92+G90</f>
        <v>5039232.26</v>
      </c>
      <c r="H85" s="33">
        <f>G85*100/F85</f>
        <v>416.7740955285898</v>
      </c>
      <c r="I85" s="50">
        <f t="shared" si="1"/>
        <v>1709104</v>
      </c>
      <c r="J85" s="50">
        <f t="shared" si="1"/>
        <v>6153304.31</v>
      </c>
      <c r="K85" s="33">
        <f t="shared" si="8"/>
        <v>360.0310051348543</v>
      </c>
    </row>
    <row r="86" spans="1:11" ht="35.25" customHeight="1">
      <c r="A86" s="13" t="s">
        <v>9</v>
      </c>
      <c r="B86" s="14">
        <v>24060000</v>
      </c>
      <c r="C86" s="46">
        <f>C87+C89</f>
        <v>500000</v>
      </c>
      <c r="D86" s="46">
        <f>D87+D89</f>
        <v>1114072.05</v>
      </c>
      <c r="E86" s="34">
        <f t="shared" si="7"/>
        <v>222.81441</v>
      </c>
      <c r="F86" s="31"/>
      <c r="G86" s="46">
        <f>G88</f>
        <v>1762457.42</v>
      </c>
      <c r="H86" s="33"/>
      <c r="I86" s="46">
        <f t="shared" si="1"/>
        <v>500000</v>
      </c>
      <c r="J86" s="46">
        <f t="shared" si="1"/>
        <v>2876529.4699999997</v>
      </c>
      <c r="K86" s="34">
        <f t="shared" si="8"/>
        <v>575.305894</v>
      </c>
    </row>
    <row r="87" spans="1:11" ht="37.5" customHeight="1">
      <c r="A87" s="13" t="s">
        <v>9</v>
      </c>
      <c r="B87" s="14">
        <v>24060300</v>
      </c>
      <c r="C87" s="46">
        <v>500000</v>
      </c>
      <c r="D87" s="46">
        <v>1110408.44</v>
      </c>
      <c r="E87" s="34">
        <f t="shared" si="7"/>
        <v>222.081688</v>
      </c>
      <c r="F87" s="31"/>
      <c r="G87" s="31"/>
      <c r="H87" s="33"/>
      <c r="I87" s="46">
        <f t="shared" si="1"/>
        <v>500000</v>
      </c>
      <c r="J87" s="46">
        <f t="shared" si="1"/>
        <v>1110408.44</v>
      </c>
      <c r="K87" s="34">
        <f t="shared" si="8"/>
        <v>222.081688</v>
      </c>
    </row>
    <row r="88" spans="1:11" ht="114" customHeight="1">
      <c r="A88" s="13" t="s">
        <v>22</v>
      </c>
      <c r="B88" s="14">
        <v>24062100</v>
      </c>
      <c r="C88" s="45"/>
      <c r="D88" s="45"/>
      <c r="E88" s="34"/>
      <c r="F88" s="31"/>
      <c r="G88" s="46">
        <v>1762457.42</v>
      </c>
      <c r="H88" s="33"/>
      <c r="I88" s="46"/>
      <c r="J88" s="46">
        <f t="shared" si="1"/>
        <v>1762457.42</v>
      </c>
      <c r="K88" s="33"/>
    </row>
    <row r="89" spans="1:11" ht="132.75" customHeight="1">
      <c r="A89" s="13" t="s">
        <v>182</v>
      </c>
      <c r="B89" s="14">
        <v>24062200</v>
      </c>
      <c r="C89" s="45"/>
      <c r="D89" s="46">
        <v>3663.61</v>
      </c>
      <c r="E89" s="34"/>
      <c r="F89" s="31"/>
      <c r="G89" s="31"/>
      <c r="H89" s="33"/>
      <c r="I89" s="46"/>
      <c r="J89" s="46">
        <f t="shared" si="1"/>
        <v>3663.61</v>
      </c>
      <c r="K89" s="33"/>
    </row>
    <row r="90" spans="1:11" ht="64.5" customHeight="1">
      <c r="A90" s="13" t="s">
        <v>216</v>
      </c>
      <c r="B90" s="14">
        <v>24110700</v>
      </c>
      <c r="C90" s="45"/>
      <c r="D90" s="46"/>
      <c r="E90" s="34"/>
      <c r="F90" s="31"/>
      <c r="G90" s="46">
        <v>25</v>
      </c>
      <c r="H90" s="33"/>
      <c r="I90" s="46"/>
      <c r="J90" s="46">
        <f t="shared" si="1"/>
        <v>25</v>
      </c>
      <c r="K90" s="33"/>
    </row>
    <row r="91" spans="1:11" ht="63" customHeight="1">
      <c r="A91" s="13" t="s">
        <v>36</v>
      </c>
      <c r="B91" s="14">
        <v>24110000</v>
      </c>
      <c r="C91" s="45"/>
      <c r="D91" s="45"/>
      <c r="E91" s="33"/>
      <c r="F91" s="15">
        <f>F92</f>
        <v>9104</v>
      </c>
      <c r="G91" s="46">
        <v>9069.55</v>
      </c>
      <c r="H91" s="34">
        <f>G91*100/F91</f>
        <v>99.62159490333917</v>
      </c>
      <c r="I91" s="46">
        <f t="shared" si="1"/>
        <v>9104</v>
      </c>
      <c r="J91" s="46">
        <f t="shared" si="1"/>
        <v>9069.55</v>
      </c>
      <c r="K91" s="34">
        <f>J91*100/I91</f>
        <v>99.62159490333917</v>
      </c>
    </row>
    <row r="92" spans="1:11" ht="131.25">
      <c r="A92" s="16" t="s">
        <v>37</v>
      </c>
      <c r="B92" s="14">
        <v>24110900</v>
      </c>
      <c r="C92" s="45"/>
      <c r="D92" s="45"/>
      <c r="E92" s="33"/>
      <c r="F92" s="46">
        <v>9104</v>
      </c>
      <c r="G92" s="46">
        <v>9044.55</v>
      </c>
      <c r="H92" s="34">
        <f>G92*100/F92</f>
        <v>99.34699033391914</v>
      </c>
      <c r="I92" s="46">
        <f t="shared" si="1"/>
        <v>9104</v>
      </c>
      <c r="J92" s="46">
        <f t="shared" si="1"/>
        <v>9044.55</v>
      </c>
      <c r="K92" s="34">
        <f>J92*100/I92</f>
        <v>99.34699033391914</v>
      </c>
    </row>
    <row r="93" spans="1:11" ht="53.25" customHeight="1">
      <c r="A93" s="16" t="s">
        <v>104</v>
      </c>
      <c r="B93" s="14">
        <v>24170000</v>
      </c>
      <c r="C93" s="45"/>
      <c r="D93" s="45"/>
      <c r="E93" s="33"/>
      <c r="F93" s="46">
        <v>1200000</v>
      </c>
      <c r="G93" s="46">
        <v>3267705.29</v>
      </c>
      <c r="H93" s="34">
        <f>G93*100/F93</f>
        <v>272.3087741666667</v>
      </c>
      <c r="I93" s="46">
        <f t="shared" si="1"/>
        <v>1200000</v>
      </c>
      <c r="J93" s="46">
        <f t="shared" si="1"/>
        <v>3267705.29</v>
      </c>
      <c r="K93" s="34">
        <f>J93*100/I93</f>
        <v>272.3087741666667</v>
      </c>
    </row>
    <row r="94" spans="1:11" ht="37.5">
      <c r="A94" s="18" t="s">
        <v>12</v>
      </c>
      <c r="B94" s="7">
        <v>25000000</v>
      </c>
      <c r="C94" s="48"/>
      <c r="D94" s="48"/>
      <c r="E94" s="33"/>
      <c r="F94" s="50">
        <f>F95+F96</f>
        <v>16863060</v>
      </c>
      <c r="G94" s="50">
        <f>G95+G96</f>
        <v>32569323.38</v>
      </c>
      <c r="H94" s="33">
        <f>G94*100/F94</f>
        <v>193.14005512641242</v>
      </c>
      <c r="I94" s="50">
        <f t="shared" si="1"/>
        <v>16863060</v>
      </c>
      <c r="J94" s="50">
        <f t="shared" si="1"/>
        <v>32569323.38</v>
      </c>
      <c r="K94" s="33">
        <f>J94*100/I94</f>
        <v>193.14005512641242</v>
      </c>
    </row>
    <row r="95" spans="1:11" ht="92.25" customHeight="1">
      <c r="A95" s="16" t="s">
        <v>119</v>
      </c>
      <c r="B95" s="14">
        <v>25010000</v>
      </c>
      <c r="C95" s="45"/>
      <c r="D95" s="45"/>
      <c r="E95" s="33"/>
      <c r="F95" s="46">
        <v>16863060</v>
      </c>
      <c r="G95" s="46">
        <v>17011198.99</v>
      </c>
      <c r="H95" s="34">
        <f>G95*100/F95</f>
        <v>100.8784822564825</v>
      </c>
      <c r="I95" s="46">
        <f t="shared" si="1"/>
        <v>16863060</v>
      </c>
      <c r="J95" s="46">
        <f t="shared" si="1"/>
        <v>17011198.99</v>
      </c>
      <c r="K95" s="34">
        <f>J95*100/I95</f>
        <v>100.8784822564825</v>
      </c>
    </row>
    <row r="96" spans="1:11" ht="54" customHeight="1">
      <c r="A96" s="16" t="s">
        <v>183</v>
      </c>
      <c r="B96" s="14">
        <v>25020000</v>
      </c>
      <c r="C96" s="45"/>
      <c r="D96" s="45"/>
      <c r="E96" s="33"/>
      <c r="F96" s="31"/>
      <c r="G96" s="46">
        <v>15558124.39</v>
      </c>
      <c r="H96" s="34"/>
      <c r="I96" s="46"/>
      <c r="J96" s="46">
        <f t="shared" si="1"/>
        <v>15558124.39</v>
      </c>
      <c r="K96" s="33"/>
    </row>
    <row r="97" spans="1:11" ht="27.75" customHeight="1">
      <c r="A97" s="18" t="s">
        <v>13</v>
      </c>
      <c r="B97" s="7">
        <v>30000000</v>
      </c>
      <c r="C97" s="48"/>
      <c r="D97" s="50">
        <f>D98+D102</f>
        <v>4744.68</v>
      </c>
      <c r="E97" s="33"/>
      <c r="F97" s="50">
        <f>F101+F102</f>
        <v>12000000</v>
      </c>
      <c r="G97" s="50">
        <f>G101+G102</f>
        <v>2361035.85</v>
      </c>
      <c r="H97" s="33">
        <f>G97*100/F97</f>
        <v>19.67529875</v>
      </c>
      <c r="I97" s="50">
        <f t="shared" si="1"/>
        <v>12000000</v>
      </c>
      <c r="J97" s="50">
        <f t="shared" si="1"/>
        <v>2365780.5300000003</v>
      </c>
      <c r="K97" s="33">
        <f>J97*100/I97</f>
        <v>19.71483775</v>
      </c>
    </row>
    <row r="98" spans="1:11" ht="58.5" customHeight="1">
      <c r="A98" s="13" t="s">
        <v>14</v>
      </c>
      <c r="B98" s="14">
        <v>31000000</v>
      </c>
      <c r="C98" s="45"/>
      <c r="D98" s="46">
        <f>D100+D101+D99</f>
        <v>4744.68</v>
      </c>
      <c r="E98" s="33"/>
      <c r="F98" s="46">
        <f>F101</f>
        <v>2000000</v>
      </c>
      <c r="G98" s="46">
        <f>G101</f>
        <v>807.5</v>
      </c>
      <c r="H98" s="33"/>
      <c r="I98" s="46">
        <f t="shared" si="1"/>
        <v>2000000</v>
      </c>
      <c r="J98" s="46">
        <f t="shared" si="1"/>
        <v>5552.18</v>
      </c>
      <c r="K98" s="33"/>
    </row>
    <row r="99" spans="1:11" ht="118.5" customHeight="1">
      <c r="A99" s="13" t="s">
        <v>206</v>
      </c>
      <c r="B99" s="14">
        <v>31010200</v>
      </c>
      <c r="C99" s="45"/>
      <c r="D99" s="46">
        <v>2074.32</v>
      </c>
      <c r="E99" s="33"/>
      <c r="F99" s="31"/>
      <c r="G99" s="31"/>
      <c r="H99" s="33"/>
      <c r="I99" s="45"/>
      <c r="J99" s="46">
        <f t="shared" si="1"/>
        <v>2074.32</v>
      </c>
      <c r="K99" s="33"/>
    </row>
    <row r="100" spans="1:11" ht="58.5" customHeight="1">
      <c r="A100" s="13" t="s">
        <v>205</v>
      </c>
      <c r="B100" s="14">
        <v>31020000</v>
      </c>
      <c r="C100" s="45"/>
      <c r="D100" s="46">
        <v>2670.36</v>
      </c>
      <c r="E100" s="33"/>
      <c r="F100" s="31"/>
      <c r="G100" s="31"/>
      <c r="H100" s="34"/>
      <c r="I100" s="46"/>
      <c r="J100" s="46">
        <f t="shared" si="1"/>
        <v>2670.36</v>
      </c>
      <c r="K100" s="33"/>
    </row>
    <row r="101" spans="1:11" ht="75">
      <c r="A101" s="16" t="s">
        <v>38</v>
      </c>
      <c r="B101" s="14">
        <v>31030000</v>
      </c>
      <c r="C101" s="45"/>
      <c r="D101" s="45"/>
      <c r="E101" s="33"/>
      <c r="F101" s="46">
        <v>2000000</v>
      </c>
      <c r="G101" s="46">
        <v>807.5</v>
      </c>
      <c r="H101" s="34"/>
      <c r="I101" s="46">
        <f t="shared" si="1"/>
        <v>2000000</v>
      </c>
      <c r="J101" s="46">
        <f t="shared" si="1"/>
        <v>807.5</v>
      </c>
      <c r="K101" s="33"/>
    </row>
    <row r="102" spans="1:11" ht="49.5" customHeight="1">
      <c r="A102" s="13" t="s">
        <v>39</v>
      </c>
      <c r="B102" s="14">
        <v>33000000</v>
      </c>
      <c r="C102" s="45"/>
      <c r="D102" s="45"/>
      <c r="E102" s="33"/>
      <c r="F102" s="46">
        <f>F103</f>
        <v>10000000</v>
      </c>
      <c r="G102" s="46">
        <f>G103</f>
        <v>2360228.35</v>
      </c>
      <c r="H102" s="34">
        <f>G102*100/F102</f>
        <v>23.6022835</v>
      </c>
      <c r="I102" s="46">
        <f t="shared" si="1"/>
        <v>10000000</v>
      </c>
      <c r="J102" s="46">
        <f t="shared" si="1"/>
        <v>2360228.35</v>
      </c>
      <c r="K102" s="34">
        <f>J102*100/I102</f>
        <v>23.6022835</v>
      </c>
    </row>
    <row r="103" spans="1:11" ht="29.25" customHeight="1">
      <c r="A103" s="13" t="s">
        <v>105</v>
      </c>
      <c r="B103" s="14">
        <v>33010000</v>
      </c>
      <c r="C103" s="45"/>
      <c r="D103" s="45"/>
      <c r="E103" s="33"/>
      <c r="F103" s="46">
        <v>10000000</v>
      </c>
      <c r="G103" s="46">
        <v>2360228.35</v>
      </c>
      <c r="H103" s="34">
        <f>G103*100/F103</f>
        <v>23.6022835</v>
      </c>
      <c r="I103" s="46">
        <f t="shared" si="1"/>
        <v>10000000</v>
      </c>
      <c r="J103" s="46">
        <f t="shared" si="1"/>
        <v>2360228.35</v>
      </c>
      <c r="K103" s="34">
        <f>J103*100/I103</f>
        <v>23.6022835</v>
      </c>
    </row>
    <row r="104" spans="1:11" ht="19.5" customHeight="1">
      <c r="A104" s="7" t="s">
        <v>15</v>
      </c>
      <c r="B104" s="7">
        <v>90010100</v>
      </c>
      <c r="C104" s="50">
        <f>C10+C68+C97</f>
        <v>669825772.74</v>
      </c>
      <c r="D104" s="50">
        <f>D10+D68+D97</f>
        <v>673239563.2499999</v>
      </c>
      <c r="E104" s="33">
        <f aca="true" t="shared" si="9" ref="E104:E118">D104*100/C104</f>
        <v>100.50965350228842</v>
      </c>
      <c r="F104" s="50">
        <f>F10+F68+F97</f>
        <v>30072164</v>
      </c>
      <c r="G104" s="50">
        <f>G10+G68+G97</f>
        <v>40202752.77</v>
      </c>
      <c r="H104" s="33">
        <f>G104*100/F104</f>
        <v>133.6875948468491</v>
      </c>
      <c r="I104" s="50">
        <f t="shared" si="1"/>
        <v>699897936.74</v>
      </c>
      <c r="J104" s="50">
        <f t="shared" si="1"/>
        <v>713442316.0199999</v>
      </c>
      <c r="K104" s="33">
        <f aca="true" t="shared" si="10" ref="K104:K119">J104*100/I104</f>
        <v>101.93519348593698</v>
      </c>
    </row>
    <row r="105" spans="1:11" ht="40.5" customHeight="1">
      <c r="A105" s="18" t="s">
        <v>16</v>
      </c>
      <c r="B105" s="7">
        <v>40000000</v>
      </c>
      <c r="C105" s="50">
        <f>C106</f>
        <v>840499998.1899999</v>
      </c>
      <c r="D105" s="50">
        <f>D106</f>
        <v>835697685.7000002</v>
      </c>
      <c r="E105" s="33">
        <f t="shared" si="9"/>
        <v>99.42863622839482</v>
      </c>
      <c r="F105" s="50">
        <f>F106</f>
        <v>6574097.78</v>
      </c>
      <c r="G105" s="50">
        <f>G106</f>
        <v>6568755.57</v>
      </c>
      <c r="H105" s="33">
        <f>G105*100/F105</f>
        <v>99.91873850711116</v>
      </c>
      <c r="I105" s="50">
        <f t="shared" si="1"/>
        <v>847074095.9699999</v>
      </c>
      <c r="J105" s="50">
        <f t="shared" si="1"/>
        <v>842266441.2700002</v>
      </c>
      <c r="K105" s="33">
        <f t="shared" si="10"/>
        <v>99.432439886561</v>
      </c>
    </row>
    <row r="106" spans="1:11" ht="21.75" customHeight="1">
      <c r="A106" s="18" t="s">
        <v>17</v>
      </c>
      <c r="B106" s="7">
        <v>41030000</v>
      </c>
      <c r="C106" s="50">
        <f>SUM(C107:C117)</f>
        <v>840499998.1899999</v>
      </c>
      <c r="D106" s="50">
        <f>SUM(D107:D117)</f>
        <v>835697685.7000002</v>
      </c>
      <c r="E106" s="33">
        <f t="shared" si="9"/>
        <v>99.42863622839482</v>
      </c>
      <c r="F106" s="50">
        <f>SUM(F107:F116)</f>
        <v>6574097.78</v>
      </c>
      <c r="G106" s="50">
        <f>SUM(G107:G116)</f>
        <v>6568755.57</v>
      </c>
      <c r="H106" s="33">
        <f>G106*100/F106</f>
        <v>99.91873850711116</v>
      </c>
      <c r="I106" s="50">
        <f t="shared" si="1"/>
        <v>847074095.9699999</v>
      </c>
      <c r="J106" s="50">
        <f t="shared" si="1"/>
        <v>842266441.2700002</v>
      </c>
      <c r="K106" s="33">
        <f t="shared" si="10"/>
        <v>99.432439886561</v>
      </c>
    </row>
    <row r="107" spans="1:11" ht="146.25" customHeight="1">
      <c r="A107" s="16" t="s">
        <v>184</v>
      </c>
      <c r="B107" s="14">
        <v>41030600</v>
      </c>
      <c r="C107" s="46">
        <v>249043935.54</v>
      </c>
      <c r="D107" s="46">
        <v>249038319.56</v>
      </c>
      <c r="E107" s="34">
        <f t="shared" si="9"/>
        <v>99.9977449842383</v>
      </c>
      <c r="F107" s="31"/>
      <c r="G107" s="31"/>
      <c r="H107" s="33"/>
      <c r="I107" s="46">
        <f t="shared" si="1"/>
        <v>249043935.54</v>
      </c>
      <c r="J107" s="46">
        <f t="shared" si="1"/>
        <v>249038319.56</v>
      </c>
      <c r="K107" s="34">
        <f t="shared" si="10"/>
        <v>99.9977449842383</v>
      </c>
    </row>
    <row r="108" spans="1:11" ht="207.75" customHeight="1">
      <c r="A108" s="16" t="s">
        <v>185</v>
      </c>
      <c r="B108" s="14">
        <v>41030800</v>
      </c>
      <c r="C108" s="46">
        <v>134141039</v>
      </c>
      <c r="D108" s="46">
        <v>134141039</v>
      </c>
      <c r="E108" s="34">
        <f t="shared" si="9"/>
        <v>100</v>
      </c>
      <c r="F108" s="31"/>
      <c r="G108" s="31"/>
      <c r="H108" s="33"/>
      <c r="I108" s="46">
        <f t="shared" si="1"/>
        <v>134141039</v>
      </c>
      <c r="J108" s="46">
        <f t="shared" si="1"/>
        <v>134141039</v>
      </c>
      <c r="K108" s="34">
        <f t="shared" si="10"/>
        <v>100</v>
      </c>
    </row>
    <row r="109" spans="1:11" ht="408.75" customHeight="1">
      <c r="A109" s="16" t="s">
        <v>130</v>
      </c>
      <c r="B109" s="14">
        <v>41030900</v>
      </c>
      <c r="C109" s="46">
        <v>22756900</v>
      </c>
      <c r="D109" s="46">
        <v>22662335.74</v>
      </c>
      <c r="E109" s="34">
        <f t="shared" si="9"/>
        <v>99.58445895530586</v>
      </c>
      <c r="F109" s="31"/>
      <c r="G109" s="31"/>
      <c r="H109" s="33"/>
      <c r="I109" s="46">
        <f t="shared" si="1"/>
        <v>22756900</v>
      </c>
      <c r="J109" s="46">
        <f t="shared" si="1"/>
        <v>22662335.74</v>
      </c>
      <c r="K109" s="34">
        <f t="shared" si="10"/>
        <v>99.58445895530586</v>
      </c>
    </row>
    <row r="110" spans="1:11" ht="114.75" customHeight="1">
      <c r="A110" s="16" t="s">
        <v>20</v>
      </c>
      <c r="B110" s="14">
        <v>41031000</v>
      </c>
      <c r="C110" s="46">
        <v>71280</v>
      </c>
      <c r="D110" s="46">
        <v>71279.92</v>
      </c>
      <c r="E110" s="34">
        <f t="shared" si="9"/>
        <v>99.99988776655444</v>
      </c>
      <c r="F110" s="31"/>
      <c r="G110" s="31"/>
      <c r="H110" s="33"/>
      <c r="I110" s="46">
        <f t="shared" si="1"/>
        <v>71280</v>
      </c>
      <c r="J110" s="46">
        <f t="shared" si="1"/>
        <v>71279.92</v>
      </c>
      <c r="K110" s="34">
        <f t="shared" si="10"/>
        <v>99.99988776655444</v>
      </c>
    </row>
    <row r="111" spans="1:11" ht="62.25" customHeight="1">
      <c r="A111" s="16" t="s">
        <v>186</v>
      </c>
      <c r="B111" s="14">
        <v>41033900</v>
      </c>
      <c r="C111" s="46">
        <v>208034200</v>
      </c>
      <c r="D111" s="46">
        <v>208034200</v>
      </c>
      <c r="E111" s="34">
        <f t="shared" si="9"/>
        <v>100</v>
      </c>
      <c r="F111" s="31"/>
      <c r="G111" s="31"/>
      <c r="H111" s="34"/>
      <c r="I111" s="46">
        <f t="shared" si="1"/>
        <v>208034200</v>
      </c>
      <c r="J111" s="46">
        <f t="shared" si="1"/>
        <v>208034200</v>
      </c>
      <c r="K111" s="34">
        <f t="shared" si="10"/>
        <v>100</v>
      </c>
    </row>
    <row r="112" spans="1:11" ht="37.5">
      <c r="A112" s="16" t="s">
        <v>187</v>
      </c>
      <c r="B112" s="14">
        <v>41034200</v>
      </c>
      <c r="C112" s="46">
        <v>204397400</v>
      </c>
      <c r="D112" s="46">
        <v>204397400</v>
      </c>
      <c r="E112" s="34">
        <f t="shared" si="9"/>
        <v>100</v>
      </c>
      <c r="F112" s="31"/>
      <c r="G112" s="31"/>
      <c r="H112" s="34"/>
      <c r="I112" s="46">
        <f t="shared" si="1"/>
        <v>204397400</v>
      </c>
      <c r="J112" s="46">
        <f t="shared" si="1"/>
        <v>204397400</v>
      </c>
      <c r="K112" s="34">
        <f t="shared" si="10"/>
        <v>100</v>
      </c>
    </row>
    <row r="113" spans="1:11" ht="93.75">
      <c r="A113" s="16" t="s">
        <v>217</v>
      </c>
      <c r="B113" s="14">
        <v>41034500</v>
      </c>
      <c r="C113" s="46">
        <v>1000000</v>
      </c>
      <c r="D113" s="46">
        <v>1000000</v>
      </c>
      <c r="E113" s="34">
        <f t="shared" si="9"/>
        <v>100</v>
      </c>
      <c r="F113" s="31"/>
      <c r="G113" s="31"/>
      <c r="H113" s="34"/>
      <c r="I113" s="46">
        <f t="shared" si="1"/>
        <v>1000000</v>
      </c>
      <c r="J113" s="46">
        <f t="shared" si="1"/>
        <v>1000000</v>
      </c>
      <c r="K113" s="34">
        <f t="shared" si="10"/>
        <v>100</v>
      </c>
    </row>
    <row r="114" spans="1:11" ht="213" customHeight="1">
      <c r="A114" s="16" t="s">
        <v>26</v>
      </c>
      <c r="B114" s="14">
        <v>41035800</v>
      </c>
      <c r="C114" s="46">
        <v>2547600</v>
      </c>
      <c r="D114" s="46">
        <v>2521153.7</v>
      </c>
      <c r="E114" s="34">
        <f t="shared" si="9"/>
        <v>98.96191317318261</v>
      </c>
      <c r="F114" s="31"/>
      <c r="G114" s="31"/>
      <c r="H114" s="33"/>
      <c r="I114" s="46">
        <f t="shared" si="1"/>
        <v>2547600</v>
      </c>
      <c r="J114" s="46">
        <f t="shared" si="1"/>
        <v>2521153.7</v>
      </c>
      <c r="K114" s="34">
        <f t="shared" si="10"/>
        <v>98.96191317318261</v>
      </c>
    </row>
    <row r="115" spans="1:11" ht="30" customHeight="1">
      <c r="A115" s="16" t="s">
        <v>41</v>
      </c>
      <c r="B115" s="14">
        <v>41035000</v>
      </c>
      <c r="C115" s="46">
        <v>1051706</v>
      </c>
      <c r="D115" s="46">
        <v>1049370.57</v>
      </c>
      <c r="E115" s="34">
        <f t="shared" si="9"/>
        <v>99.77793889166745</v>
      </c>
      <c r="F115" s="46">
        <v>928312</v>
      </c>
      <c r="G115" s="46">
        <v>922970.57</v>
      </c>
      <c r="H115" s="34">
        <f>G115*100/F115</f>
        <v>99.42460832134024</v>
      </c>
      <c r="I115" s="46">
        <f t="shared" si="1"/>
        <v>1980018</v>
      </c>
      <c r="J115" s="46">
        <f t="shared" si="1"/>
        <v>1972341.1400000001</v>
      </c>
      <c r="K115" s="34">
        <f t="shared" si="10"/>
        <v>99.61228332267686</v>
      </c>
    </row>
    <row r="116" spans="1:11" ht="182.25" customHeight="1">
      <c r="A116" s="16" t="s">
        <v>196</v>
      </c>
      <c r="B116" s="14">
        <v>41036600</v>
      </c>
      <c r="C116" s="46">
        <v>13251155.65</v>
      </c>
      <c r="D116" s="46">
        <v>8967070</v>
      </c>
      <c r="E116" s="34">
        <f t="shared" si="9"/>
        <v>67.67009789066964</v>
      </c>
      <c r="F116" s="46">
        <v>5645785.78</v>
      </c>
      <c r="G116" s="46">
        <v>5645785</v>
      </c>
      <c r="H116" s="34">
        <f>G116*100/F116</f>
        <v>99.99998618438548</v>
      </c>
      <c r="I116" s="46">
        <f t="shared" si="1"/>
        <v>18896941.43</v>
      </c>
      <c r="J116" s="46">
        <f t="shared" si="1"/>
        <v>14612855</v>
      </c>
      <c r="K116" s="34">
        <f t="shared" si="10"/>
        <v>77.32920723774504</v>
      </c>
    </row>
    <row r="117" spans="1:11" ht="102" customHeight="1">
      <c r="A117" s="16" t="s">
        <v>203</v>
      </c>
      <c r="B117" s="14">
        <v>41037000</v>
      </c>
      <c r="C117" s="46">
        <v>4204782</v>
      </c>
      <c r="D117" s="46">
        <v>3815517.21</v>
      </c>
      <c r="E117" s="34">
        <f t="shared" si="9"/>
        <v>90.74233123144077</v>
      </c>
      <c r="F117" s="31"/>
      <c r="G117" s="31"/>
      <c r="H117" s="34"/>
      <c r="I117" s="46">
        <f t="shared" si="1"/>
        <v>4204782</v>
      </c>
      <c r="J117" s="46">
        <f t="shared" si="1"/>
        <v>3815517.21</v>
      </c>
      <c r="K117" s="34">
        <f t="shared" si="10"/>
        <v>90.74233123144077</v>
      </c>
    </row>
    <row r="118" spans="1:11" ht="66.75" customHeight="1">
      <c r="A118" s="7" t="s">
        <v>18</v>
      </c>
      <c r="B118" s="7">
        <v>90010200</v>
      </c>
      <c r="C118" s="50">
        <f>C104+C105</f>
        <v>1510325770.9299998</v>
      </c>
      <c r="D118" s="50">
        <f>D104+D105</f>
        <v>1508937248.95</v>
      </c>
      <c r="E118" s="33">
        <f t="shared" si="9"/>
        <v>99.90806473631548</v>
      </c>
      <c r="F118" s="11">
        <f>F104+F106</f>
        <v>36646261.78</v>
      </c>
      <c r="G118" s="11">
        <f>G104+G106+G115</f>
        <v>47694478.910000004</v>
      </c>
      <c r="H118" s="33">
        <f>G118*100/F118</f>
        <v>130.1482786875404</v>
      </c>
      <c r="I118" s="50">
        <f t="shared" si="1"/>
        <v>1546972032.7099998</v>
      </c>
      <c r="J118" s="50">
        <f t="shared" si="1"/>
        <v>1556631727.8600001</v>
      </c>
      <c r="K118" s="33">
        <f t="shared" si="10"/>
        <v>100.62442597188252</v>
      </c>
    </row>
    <row r="119" spans="1:11" ht="0.75" customHeight="1" hidden="1">
      <c r="A119" s="13" t="s">
        <v>41</v>
      </c>
      <c r="B119" s="14">
        <v>41035000</v>
      </c>
      <c r="C119" s="45">
        <v>65</v>
      </c>
      <c r="D119" s="46">
        <v>11.8</v>
      </c>
      <c r="E119" s="33">
        <f>D119*100/C119</f>
        <v>18.153846153846153</v>
      </c>
      <c r="F119" s="15"/>
      <c r="G119" s="15"/>
      <c r="H119" s="34"/>
      <c r="I119" s="46">
        <f t="shared" si="1"/>
        <v>65</v>
      </c>
      <c r="J119" s="46">
        <f t="shared" si="1"/>
        <v>11.8</v>
      </c>
      <c r="K119" s="34">
        <f t="shared" si="10"/>
        <v>18.153846153846153</v>
      </c>
    </row>
    <row r="120" spans="1:11" ht="79.5" customHeight="1">
      <c r="A120" s="13" t="s">
        <v>135</v>
      </c>
      <c r="B120" s="35">
        <v>42000000</v>
      </c>
      <c r="C120" s="48"/>
      <c r="D120" s="50"/>
      <c r="E120" s="33"/>
      <c r="F120" s="11">
        <f>F121</f>
        <v>46500000</v>
      </c>
      <c r="G120" s="11"/>
      <c r="H120" s="33"/>
      <c r="I120" s="50">
        <f t="shared" si="1"/>
        <v>46500000</v>
      </c>
      <c r="J120" s="50"/>
      <c r="K120" s="33"/>
    </row>
    <row r="121" spans="1:11" ht="66" customHeight="1">
      <c r="A121" s="13" t="s">
        <v>136</v>
      </c>
      <c r="B121" s="14">
        <v>42020000</v>
      </c>
      <c r="C121" s="45"/>
      <c r="D121" s="46"/>
      <c r="E121" s="33"/>
      <c r="F121" s="15">
        <v>46500000</v>
      </c>
      <c r="G121" s="15"/>
      <c r="H121" s="33"/>
      <c r="I121" s="50">
        <f t="shared" si="1"/>
        <v>46500000</v>
      </c>
      <c r="J121" s="50"/>
      <c r="K121" s="33"/>
    </row>
    <row r="122" spans="1:11" ht="30.75" customHeight="1">
      <c r="A122" s="7" t="s">
        <v>24</v>
      </c>
      <c r="B122" s="7">
        <v>90010300</v>
      </c>
      <c r="C122" s="50">
        <f>C120+C118</f>
        <v>1510325770.9299998</v>
      </c>
      <c r="D122" s="50">
        <f>D120+D118</f>
        <v>1508937248.95</v>
      </c>
      <c r="E122" s="33">
        <f>D122*100/C122</f>
        <v>99.90806473631548</v>
      </c>
      <c r="F122" s="50">
        <f>F119+F118+F120</f>
        <v>83146261.78</v>
      </c>
      <c r="G122" s="50">
        <f>G104+G105</f>
        <v>46771508.34</v>
      </c>
      <c r="H122" s="33">
        <f>G122*100/F122</f>
        <v>56.25208799375081</v>
      </c>
      <c r="I122" s="50">
        <f t="shared" si="1"/>
        <v>1593472032.7099998</v>
      </c>
      <c r="J122" s="50">
        <f t="shared" si="1"/>
        <v>1555708757.29</v>
      </c>
      <c r="K122" s="33">
        <f>J122*100/I122</f>
        <v>97.6301262497983</v>
      </c>
    </row>
    <row r="123" spans="1:11" ht="36.75" customHeight="1">
      <c r="A123" s="54" t="s">
        <v>42</v>
      </c>
      <c r="B123" s="55"/>
      <c r="C123" s="55"/>
      <c r="D123" s="55"/>
      <c r="E123" s="55"/>
      <c r="F123" s="55"/>
      <c r="G123" s="55"/>
      <c r="H123" s="55"/>
      <c r="I123" s="55"/>
      <c r="J123" s="55"/>
      <c r="K123" s="56"/>
    </row>
    <row r="124" spans="1:11" s="1" customFormat="1" ht="39.75" customHeight="1">
      <c r="A124" s="7" t="s">
        <v>188</v>
      </c>
      <c r="B124" s="7">
        <v>10116</v>
      </c>
      <c r="C124" s="50">
        <v>29733251.32</v>
      </c>
      <c r="D124" s="50">
        <v>29573486.1</v>
      </c>
      <c r="E124" s="11">
        <f>D124/C124*100</f>
        <v>99.46267154479493</v>
      </c>
      <c r="F124" s="50">
        <v>1689543</v>
      </c>
      <c r="G124" s="50">
        <v>1348354.26</v>
      </c>
      <c r="H124" s="11">
        <f aca="true" t="shared" si="11" ref="H124:H133">SUM(G124/F124*100)</f>
        <v>79.80585637654679</v>
      </c>
      <c r="I124" s="50">
        <f>SUM(C124+F124)</f>
        <v>31422794.32</v>
      </c>
      <c r="J124" s="50">
        <f>SUM(D124+G124)</f>
        <v>30921840.360000003</v>
      </c>
      <c r="K124" s="11">
        <f>J124/I124*100</f>
        <v>98.40576253372491</v>
      </c>
    </row>
    <row r="125" spans="1:11" ht="33.75" customHeight="1">
      <c r="A125" s="7" t="s">
        <v>43</v>
      </c>
      <c r="B125" s="7">
        <v>70000</v>
      </c>
      <c r="C125" s="50">
        <f>SUM(C126:C135)</f>
        <v>430122906.29</v>
      </c>
      <c r="D125" s="50">
        <f>SUM(D126:D135)</f>
        <v>429465698.61</v>
      </c>
      <c r="E125" s="11">
        <f aca="true" t="shared" si="12" ref="E125:E177">SUM(D125/C125*100)</f>
        <v>99.84720467792133</v>
      </c>
      <c r="F125" s="50">
        <f>SUM(F126:F135)</f>
        <v>68424924.75999999</v>
      </c>
      <c r="G125" s="50">
        <f>SUM(G126:G135)</f>
        <v>69757090.58</v>
      </c>
      <c r="H125" s="11">
        <f t="shared" si="11"/>
        <v>101.94690140277476</v>
      </c>
      <c r="I125" s="50">
        <f>SUM(I126:I135)</f>
        <v>498547831.05</v>
      </c>
      <c r="J125" s="50">
        <f>SUM(J126:J135)</f>
        <v>499222789.18999994</v>
      </c>
      <c r="K125" s="11">
        <f aca="true" t="shared" si="13" ref="K125:K178">SUM(J125/I125*100)</f>
        <v>100.1353848312966</v>
      </c>
    </row>
    <row r="126" spans="1:11" ht="26.25" customHeight="1">
      <c r="A126" s="13" t="s">
        <v>44</v>
      </c>
      <c r="B126" s="14">
        <v>70101</v>
      </c>
      <c r="C126" s="46">
        <v>173227151.61</v>
      </c>
      <c r="D126" s="46">
        <v>173157562.81</v>
      </c>
      <c r="E126" s="15">
        <f t="shared" si="12"/>
        <v>99.95982800654907</v>
      </c>
      <c r="F126" s="46">
        <v>29764860.9</v>
      </c>
      <c r="G126" s="46">
        <v>32441083.19</v>
      </c>
      <c r="H126" s="15">
        <f t="shared" si="11"/>
        <v>108.99121383093716</v>
      </c>
      <c r="I126" s="46">
        <f aca="true" t="shared" si="14" ref="I126:I135">SUM(C126+F126)</f>
        <v>202992012.51000002</v>
      </c>
      <c r="J126" s="46">
        <f aca="true" t="shared" si="15" ref="J126:J135">SUM(D126+G126)</f>
        <v>205598646</v>
      </c>
      <c r="K126" s="15">
        <f t="shared" si="13"/>
        <v>101.28410643244969</v>
      </c>
    </row>
    <row r="127" spans="1:11" ht="75">
      <c r="A127" s="13" t="s">
        <v>45</v>
      </c>
      <c r="B127" s="14">
        <v>70201</v>
      </c>
      <c r="C127" s="46">
        <v>231809618.7</v>
      </c>
      <c r="D127" s="46">
        <v>231363735.57</v>
      </c>
      <c r="E127" s="15">
        <f t="shared" si="12"/>
        <v>99.8076511524843</v>
      </c>
      <c r="F127" s="46">
        <v>35020031.4</v>
      </c>
      <c r="G127" s="46">
        <v>34385242.75</v>
      </c>
      <c r="H127" s="15">
        <f t="shared" si="11"/>
        <v>98.18735556587765</v>
      </c>
      <c r="I127" s="46">
        <f t="shared" si="14"/>
        <v>266829650.1</v>
      </c>
      <c r="J127" s="46">
        <f t="shared" si="15"/>
        <v>265748978.32</v>
      </c>
      <c r="K127" s="15">
        <f t="shared" si="13"/>
        <v>99.59499561626866</v>
      </c>
    </row>
    <row r="128" spans="1:11" ht="18.75">
      <c r="A128" s="13" t="s">
        <v>46</v>
      </c>
      <c r="B128" s="14">
        <v>70202</v>
      </c>
      <c r="C128" s="46">
        <v>2376816.74</v>
      </c>
      <c r="D128" s="46">
        <v>2376816.74</v>
      </c>
      <c r="E128" s="15">
        <f t="shared" si="12"/>
        <v>100</v>
      </c>
      <c r="F128" s="46"/>
      <c r="G128" s="46">
        <v>6516.6</v>
      </c>
      <c r="H128" s="15"/>
      <c r="I128" s="46">
        <f t="shared" si="14"/>
        <v>2376816.74</v>
      </c>
      <c r="J128" s="46">
        <f t="shared" si="15"/>
        <v>2383333.3400000003</v>
      </c>
      <c r="K128" s="15">
        <f t="shared" si="13"/>
        <v>100.27417343080478</v>
      </c>
    </row>
    <row r="129" spans="1:11" ht="37.5">
      <c r="A129" s="13" t="s">
        <v>138</v>
      </c>
      <c r="B129" s="14">
        <v>70303</v>
      </c>
      <c r="C129" s="46">
        <v>2330758.06</v>
      </c>
      <c r="D129" s="46">
        <v>2304311.76</v>
      </c>
      <c r="E129" s="15">
        <f t="shared" si="12"/>
        <v>98.86533482587205</v>
      </c>
      <c r="F129" s="46"/>
      <c r="G129" s="46"/>
      <c r="H129" s="15"/>
      <c r="I129" s="46">
        <f t="shared" si="14"/>
        <v>2330758.06</v>
      </c>
      <c r="J129" s="46">
        <f>SUM(D129+G129)</f>
        <v>2304311.76</v>
      </c>
      <c r="K129" s="15">
        <f>SUM(J129/I129*100)</f>
        <v>98.86533482587205</v>
      </c>
    </row>
    <row r="130" spans="1:11" ht="55.5" customHeight="1">
      <c r="A130" s="13" t="s">
        <v>47</v>
      </c>
      <c r="B130" s="14">
        <v>70401</v>
      </c>
      <c r="C130" s="46">
        <v>12146637</v>
      </c>
      <c r="D130" s="46">
        <v>12141904.43</v>
      </c>
      <c r="E130" s="15">
        <f t="shared" si="12"/>
        <v>99.96103802229374</v>
      </c>
      <c r="F130" s="46">
        <v>3110532.46</v>
      </c>
      <c r="G130" s="46">
        <v>2350454.54</v>
      </c>
      <c r="H130" s="15">
        <f t="shared" si="11"/>
        <v>75.56437909669009</v>
      </c>
      <c r="I130" s="46">
        <f t="shared" si="14"/>
        <v>15257169.46</v>
      </c>
      <c r="J130" s="46">
        <f t="shared" si="15"/>
        <v>14492358.969999999</v>
      </c>
      <c r="K130" s="15">
        <f t="shared" si="13"/>
        <v>94.98720590339434</v>
      </c>
    </row>
    <row r="131" spans="1:11" ht="52.5" customHeight="1">
      <c r="A131" s="13" t="s">
        <v>48</v>
      </c>
      <c r="B131" s="14">
        <v>70802</v>
      </c>
      <c r="C131" s="46">
        <v>2591417.86</v>
      </c>
      <c r="D131" s="46">
        <v>2501387.06</v>
      </c>
      <c r="E131" s="15">
        <f t="shared" si="12"/>
        <v>96.52580923402296</v>
      </c>
      <c r="F131" s="46">
        <v>36500</v>
      </c>
      <c r="G131" s="46">
        <v>59581.7</v>
      </c>
      <c r="H131" s="15">
        <f t="shared" si="11"/>
        <v>163.23753424657534</v>
      </c>
      <c r="I131" s="46">
        <f t="shared" si="14"/>
        <v>2627917.86</v>
      </c>
      <c r="J131" s="46">
        <f t="shared" si="15"/>
        <v>2560968.7600000002</v>
      </c>
      <c r="K131" s="15">
        <f t="shared" si="13"/>
        <v>97.45238993124391</v>
      </c>
    </row>
    <row r="132" spans="1:11" ht="64.5" customHeight="1">
      <c r="A132" s="13" t="s">
        <v>49</v>
      </c>
      <c r="B132" s="14">
        <v>70804</v>
      </c>
      <c r="C132" s="46">
        <v>4756228.31</v>
      </c>
      <c r="D132" s="46">
        <v>4754948.22</v>
      </c>
      <c r="E132" s="15">
        <f t="shared" si="12"/>
        <v>99.9730860270667</v>
      </c>
      <c r="F132" s="46">
        <v>434500</v>
      </c>
      <c r="G132" s="46">
        <v>454625.8</v>
      </c>
      <c r="H132" s="15">
        <f t="shared" si="11"/>
        <v>104.63194476409666</v>
      </c>
      <c r="I132" s="46">
        <f t="shared" si="14"/>
        <v>5190728.31</v>
      </c>
      <c r="J132" s="46">
        <f t="shared" si="15"/>
        <v>5209574.02</v>
      </c>
      <c r="K132" s="15">
        <f t="shared" si="13"/>
        <v>100.36306485091299</v>
      </c>
    </row>
    <row r="133" spans="1:11" ht="37.5">
      <c r="A133" s="13" t="s">
        <v>50</v>
      </c>
      <c r="B133" s="14">
        <v>70805</v>
      </c>
      <c r="C133" s="46">
        <v>475393.2</v>
      </c>
      <c r="D133" s="46">
        <v>459282.03</v>
      </c>
      <c r="E133" s="15">
        <f t="shared" si="12"/>
        <v>96.6109801318151</v>
      </c>
      <c r="F133" s="46">
        <v>53500</v>
      </c>
      <c r="G133" s="46">
        <v>53500</v>
      </c>
      <c r="H133" s="15">
        <f t="shared" si="11"/>
        <v>100</v>
      </c>
      <c r="I133" s="46">
        <f t="shared" si="14"/>
        <v>528893.2</v>
      </c>
      <c r="J133" s="46">
        <f t="shared" si="15"/>
        <v>512782.03</v>
      </c>
      <c r="K133" s="15">
        <f t="shared" si="13"/>
        <v>96.95379520856008</v>
      </c>
    </row>
    <row r="134" spans="1:11" ht="33.75" customHeight="1">
      <c r="A134" s="13" t="s">
        <v>51</v>
      </c>
      <c r="B134" s="14">
        <v>70806</v>
      </c>
      <c r="C134" s="46">
        <v>226074.81</v>
      </c>
      <c r="D134" s="46">
        <v>224749.99</v>
      </c>
      <c r="E134" s="15">
        <f t="shared" si="12"/>
        <v>99.4139904397133</v>
      </c>
      <c r="F134" s="46">
        <v>5000</v>
      </c>
      <c r="G134" s="46">
        <v>6086</v>
      </c>
      <c r="H134" s="15">
        <f>SUM(G134/F134*100)</f>
        <v>121.72</v>
      </c>
      <c r="I134" s="46">
        <f t="shared" si="14"/>
        <v>231074.81</v>
      </c>
      <c r="J134" s="46">
        <f t="shared" si="15"/>
        <v>230835.99</v>
      </c>
      <c r="K134" s="15">
        <f t="shared" si="13"/>
        <v>99.89664818938941</v>
      </c>
    </row>
    <row r="135" spans="1:11" ht="75">
      <c r="A135" s="13" t="s">
        <v>197</v>
      </c>
      <c r="B135" s="14">
        <v>70808</v>
      </c>
      <c r="C135" s="46">
        <v>182810</v>
      </c>
      <c r="D135" s="46">
        <v>181000</v>
      </c>
      <c r="E135" s="15">
        <f t="shared" si="12"/>
        <v>99.00990099009901</v>
      </c>
      <c r="F135" s="46"/>
      <c r="G135" s="46"/>
      <c r="H135" s="15"/>
      <c r="I135" s="46">
        <f t="shared" si="14"/>
        <v>182810</v>
      </c>
      <c r="J135" s="46">
        <f t="shared" si="15"/>
        <v>181000</v>
      </c>
      <c r="K135" s="15">
        <f t="shared" si="13"/>
        <v>99.00990099009901</v>
      </c>
    </row>
    <row r="136" spans="1:11" ht="42.75" customHeight="1">
      <c r="A136" s="7" t="s">
        <v>52</v>
      </c>
      <c r="B136" s="7">
        <v>80000</v>
      </c>
      <c r="C136" s="50">
        <f>SUM(C137:C140)</f>
        <v>208743572.00000003</v>
      </c>
      <c r="D136" s="50">
        <f>SUM(D137:D140)</f>
        <v>208616277.98999998</v>
      </c>
      <c r="E136" s="11">
        <f>SUM(D136/C136*100)</f>
        <v>99.93901895575493</v>
      </c>
      <c r="F136" s="50">
        <f>SUM(F137:F140)</f>
        <v>18346643.919999998</v>
      </c>
      <c r="G136" s="50">
        <f>SUM(G137:G140)</f>
        <v>26623921.610000003</v>
      </c>
      <c r="H136" s="11">
        <f>SUM(G136/F136*100)</f>
        <v>145.11603171726028</v>
      </c>
      <c r="I136" s="50">
        <f>SUM(C136+F136)</f>
        <v>227090215.92000002</v>
      </c>
      <c r="J136" s="50">
        <f>SUM(J137:J140)</f>
        <v>235240199.6</v>
      </c>
      <c r="K136" s="11">
        <f>SUM(J136/I136*100)</f>
        <v>103.58887486498804</v>
      </c>
    </row>
    <row r="137" spans="1:11" ht="36.75" customHeight="1">
      <c r="A137" s="13" t="s">
        <v>53</v>
      </c>
      <c r="B137" s="14">
        <v>80101</v>
      </c>
      <c r="C137" s="46">
        <v>195436490.99</v>
      </c>
      <c r="D137" s="46">
        <v>195336104</v>
      </c>
      <c r="E137" s="15">
        <f t="shared" si="12"/>
        <v>99.94863446969832</v>
      </c>
      <c r="F137" s="46">
        <v>17579434.34</v>
      </c>
      <c r="G137" s="46">
        <v>25402234.76</v>
      </c>
      <c r="H137" s="15">
        <f>SUM(G137/F137*100)</f>
        <v>144.49972774266183</v>
      </c>
      <c r="I137" s="46">
        <f>SUM(C137+F137)</f>
        <v>213015925.33</v>
      </c>
      <c r="J137" s="46">
        <f>SUM(D137+G137)</f>
        <v>220738338.76</v>
      </c>
      <c r="K137" s="15">
        <f t="shared" si="13"/>
        <v>103.62527516101746</v>
      </c>
    </row>
    <row r="138" spans="1:11" ht="61.5" customHeight="1">
      <c r="A138" s="13" t="s">
        <v>54</v>
      </c>
      <c r="B138" s="14">
        <v>80500</v>
      </c>
      <c r="C138" s="46">
        <v>12216292.61</v>
      </c>
      <c r="D138" s="46">
        <v>12192155.45</v>
      </c>
      <c r="E138" s="15">
        <f t="shared" si="12"/>
        <v>99.80241828866933</v>
      </c>
      <c r="F138" s="46">
        <v>757509.58</v>
      </c>
      <c r="G138" s="46">
        <v>1211986.85</v>
      </c>
      <c r="H138" s="15">
        <f>SUM(G138/F138*100)</f>
        <v>159.99624057559777</v>
      </c>
      <c r="I138" s="46">
        <f aca="true" t="shared" si="16" ref="I138:I145">SUM(C138+F138)</f>
        <v>12973802.19</v>
      </c>
      <c r="J138" s="46">
        <f>SUM(D138+G138)</f>
        <v>13404142.299999999</v>
      </c>
      <c r="K138" s="15">
        <f t="shared" si="13"/>
        <v>103.31699299632993</v>
      </c>
    </row>
    <row r="139" spans="1:11" ht="67.5" customHeight="1">
      <c r="A139" s="13" t="s">
        <v>55</v>
      </c>
      <c r="B139" s="14">
        <v>80704</v>
      </c>
      <c r="C139" s="46">
        <v>516165.4</v>
      </c>
      <c r="D139" s="46">
        <v>514514.31</v>
      </c>
      <c r="E139" s="15">
        <f t="shared" si="12"/>
        <v>99.68012385177309</v>
      </c>
      <c r="F139" s="46">
        <v>9700</v>
      </c>
      <c r="G139" s="46">
        <v>9700</v>
      </c>
      <c r="H139" s="15">
        <f>SUM(G139/F139*100)</f>
        <v>100</v>
      </c>
      <c r="I139" s="46">
        <f t="shared" si="16"/>
        <v>525865.4</v>
      </c>
      <c r="J139" s="46">
        <f>SUM(D139+G139)</f>
        <v>524214.31</v>
      </c>
      <c r="K139" s="15">
        <f t="shared" si="13"/>
        <v>99.68602421836462</v>
      </c>
    </row>
    <row r="140" spans="1:11" ht="60.75" customHeight="1">
      <c r="A140" s="13" t="s">
        <v>198</v>
      </c>
      <c r="B140" s="14">
        <v>81002</v>
      </c>
      <c r="C140" s="46">
        <v>574623</v>
      </c>
      <c r="D140" s="46">
        <v>573504.23</v>
      </c>
      <c r="E140" s="15">
        <f t="shared" si="12"/>
        <v>99.80530365126353</v>
      </c>
      <c r="F140" s="46"/>
      <c r="G140" s="46"/>
      <c r="H140" s="15"/>
      <c r="I140" s="46">
        <f t="shared" si="16"/>
        <v>574623</v>
      </c>
      <c r="J140" s="46">
        <f>SUM(D140+G140)</f>
        <v>573504.23</v>
      </c>
      <c r="K140" s="15">
        <f t="shared" si="13"/>
        <v>99.80530365126353</v>
      </c>
    </row>
    <row r="141" spans="1:11" ht="76.5" customHeight="1">
      <c r="A141" s="7" t="s">
        <v>56</v>
      </c>
      <c r="B141" s="7">
        <v>90000</v>
      </c>
      <c r="C141" s="50">
        <f>SUM(C142:C156)</f>
        <v>25954889.639999997</v>
      </c>
      <c r="D141" s="50">
        <f>SUM(D142:D156)</f>
        <v>25937766.389999997</v>
      </c>
      <c r="E141" s="11">
        <f t="shared" si="12"/>
        <v>99.93402688188043</v>
      </c>
      <c r="F141" s="50">
        <f>SUM(F142:F156)</f>
        <v>2040359.09</v>
      </c>
      <c r="G141" s="50">
        <f>SUM(G142:G156)</f>
        <v>2537713.11</v>
      </c>
      <c r="H141" s="11">
        <f>SUM(G141/F141*100)</f>
        <v>124.37580827990429</v>
      </c>
      <c r="I141" s="50">
        <f t="shared" si="16"/>
        <v>27995248.729999997</v>
      </c>
      <c r="J141" s="50">
        <f>SUM(J142:J156)</f>
        <v>28471580.499999996</v>
      </c>
      <c r="K141" s="11">
        <f t="shared" si="13"/>
        <v>101.70147361287616</v>
      </c>
    </row>
    <row r="142" spans="1:11" s="1" customFormat="1" ht="309" customHeight="1">
      <c r="A142" s="19" t="s">
        <v>111</v>
      </c>
      <c r="B142" s="14">
        <v>90201</v>
      </c>
      <c r="C142" s="46">
        <v>1099.28</v>
      </c>
      <c r="D142" s="46">
        <v>1099.28</v>
      </c>
      <c r="E142" s="15">
        <f t="shared" si="12"/>
        <v>100</v>
      </c>
      <c r="F142" s="46"/>
      <c r="G142" s="46"/>
      <c r="H142" s="11" t="s">
        <v>25</v>
      </c>
      <c r="I142" s="46">
        <f t="shared" si="16"/>
        <v>1099.28</v>
      </c>
      <c r="J142" s="46">
        <f>D142</f>
        <v>1099.28</v>
      </c>
      <c r="K142" s="15">
        <f t="shared" si="13"/>
        <v>100</v>
      </c>
    </row>
    <row r="143" spans="1:11" s="1" customFormat="1" ht="280.5">
      <c r="A143" s="19" t="s">
        <v>124</v>
      </c>
      <c r="B143" s="14">
        <v>90203</v>
      </c>
      <c r="C143" s="46">
        <v>315513.89</v>
      </c>
      <c r="D143" s="46">
        <v>315513.89</v>
      </c>
      <c r="E143" s="15">
        <f t="shared" si="12"/>
        <v>100</v>
      </c>
      <c r="F143" s="46">
        <v>161596.24</v>
      </c>
      <c r="G143" s="46">
        <v>161596.24</v>
      </c>
      <c r="H143" s="15">
        <f>SUM(G143/F143*100)</f>
        <v>100</v>
      </c>
      <c r="I143" s="46">
        <f t="shared" si="16"/>
        <v>477110.13</v>
      </c>
      <c r="J143" s="46">
        <f>D143+G143</f>
        <v>477110.13</v>
      </c>
      <c r="K143" s="15">
        <f t="shared" si="13"/>
        <v>100</v>
      </c>
    </row>
    <row r="144" spans="1:11" s="1" customFormat="1" ht="131.25">
      <c r="A144" s="20" t="s">
        <v>125</v>
      </c>
      <c r="B144" s="14">
        <v>90209</v>
      </c>
      <c r="C144" s="46">
        <v>143429.38</v>
      </c>
      <c r="D144" s="46">
        <v>143429.38</v>
      </c>
      <c r="E144" s="15">
        <f t="shared" si="12"/>
        <v>100</v>
      </c>
      <c r="F144" s="46"/>
      <c r="G144" s="46"/>
      <c r="H144" s="15"/>
      <c r="I144" s="46">
        <f t="shared" si="16"/>
        <v>143429.38</v>
      </c>
      <c r="J144" s="46">
        <f aca="true" t="shared" si="17" ref="J144:J168">SUM(D144+G144)</f>
        <v>143429.38</v>
      </c>
      <c r="K144" s="15">
        <f t="shared" si="13"/>
        <v>100</v>
      </c>
    </row>
    <row r="145" spans="1:11" s="1" customFormat="1" ht="57" customHeight="1">
      <c r="A145" s="20" t="s">
        <v>126</v>
      </c>
      <c r="B145" s="14">
        <v>90214</v>
      </c>
      <c r="C145" s="46">
        <v>1981259.22</v>
      </c>
      <c r="D145" s="46">
        <v>1981259.22</v>
      </c>
      <c r="E145" s="15">
        <f t="shared" si="12"/>
        <v>100</v>
      </c>
      <c r="F145" s="46"/>
      <c r="G145" s="46"/>
      <c r="H145" s="15"/>
      <c r="I145" s="46">
        <f t="shared" si="16"/>
        <v>1981259.22</v>
      </c>
      <c r="J145" s="46">
        <f t="shared" si="17"/>
        <v>1981259.22</v>
      </c>
      <c r="K145" s="15">
        <f t="shared" si="13"/>
        <v>100</v>
      </c>
    </row>
    <row r="146" spans="1:11" s="1" customFormat="1" ht="37.5">
      <c r="A146" s="13" t="s">
        <v>57</v>
      </c>
      <c r="B146" s="14">
        <v>90412</v>
      </c>
      <c r="C146" s="46">
        <v>5796999.59</v>
      </c>
      <c r="D146" s="46">
        <v>5796599.59</v>
      </c>
      <c r="E146" s="15">
        <f t="shared" si="12"/>
        <v>99.99309987875988</v>
      </c>
      <c r="F146" s="46" t="s">
        <v>25</v>
      </c>
      <c r="G146" s="46" t="s">
        <v>25</v>
      </c>
      <c r="H146" s="15" t="s">
        <v>25</v>
      </c>
      <c r="I146" s="46">
        <f>C146</f>
        <v>5796999.59</v>
      </c>
      <c r="J146" s="46">
        <f>D146</f>
        <v>5796599.59</v>
      </c>
      <c r="K146" s="15">
        <f t="shared" si="13"/>
        <v>99.99309987875988</v>
      </c>
    </row>
    <row r="147" spans="1:11" s="1" customFormat="1" ht="57" customHeight="1">
      <c r="A147" s="13" t="s">
        <v>58</v>
      </c>
      <c r="B147" s="14">
        <v>91101</v>
      </c>
      <c r="C147" s="46">
        <v>1575002.39</v>
      </c>
      <c r="D147" s="46">
        <v>1575002.39</v>
      </c>
      <c r="E147" s="15">
        <f t="shared" si="12"/>
        <v>100</v>
      </c>
      <c r="F147" s="46"/>
      <c r="G147" s="46" t="s">
        <v>25</v>
      </c>
      <c r="H147" s="15" t="s">
        <v>25</v>
      </c>
      <c r="I147" s="46">
        <f>C147+F147</f>
        <v>1575002.39</v>
      </c>
      <c r="J147" s="46">
        <f>D147</f>
        <v>1575002.39</v>
      </c>
      <c r="K147" s="15">
        <f t="shared" si="13"/>
        <v>100</v>
      </c>
    </row>
    <row r="148" spans="1:11" s="1" customFormat="1" ht="64.5" customHeight="1">
      <c r="A148" s="16" t="s">
        <v>113</v>
      </c>
      <c r="B148" s="14">
        <v>91102</v>
      </c>
      <c r="C148" s="46">
        <v>73711.12</v>
      </c>
      <c r="D148" s="46">
        <v>73711.12</v>
      </c>
      <c r="E148" s="15">
        <f t="shared" si="12"/>
        <v>100</v>
      </c>
      <c r="F148" s="46">
        <v>6000</v>
      </c>
      <c r="G148" s="46">
        <v>3899</v>
      </c>
      <c r="H148" s="15">
        <f>SUM(G148/F148*100)</f>
        <v>64.98333333333333</v>
      </c>
      <c r="I148" s="46">
        <f aca="true" t="shared" si="18" ref="I148:I159">SUM(C148+F148)</f>
        <v>79711.12</v>
      </c>
      <c r="J148" s="46">
        <f>D148</f>
        <v>73711.12</v>
      </c>
      <c r="K148" s="15">
        <f t="shared" si="13"/>
        <v>92.47281935067528</v>
      </c>
    </row>
    <row r="149" spans="1:11" s="1" customFormat="1" ht="56.25">
      <c r="A149" s="16" t="s">
        <v>59</v>
      </c>
      <c r="B149" s="14">
        <v>91103</v>
      </c>
      <c r="C149" s="46">
        <v>382800</v>
      </c>
      <c r="D149" s="46">
        <v>380923.62</v>
      </c>
      <c r="E149" s="15">
        <f t="shared" si="12"/>
        <v>99.5098275862069</v>
      </c>
      <c r="F149" s="46"/>
      <c r="G149" s="46"/>
      <c r="H149" s="15"/>
      <c r="I149" s="46">
        <f t="shared" si="18"/>
        <v>382800</v>
      </c>
      <c r="J149" s="46">
        <f>D149</f>
        <v>380923.62</v>
      </c>
      <c r="K149" s="15">
        <f t="shared" si="13"/>
        <v>99.5098275862069</v>
      </c>
    </row>
    <row r="150" spans="1:11" s="1" customFormat="1" ht="37.5">
      <c r="A150" s="13" t="s">
        <v>60</v>
      </c>
      <c r="B150" s="14">
        <v>91105</v>
      </c>
      <c r="C150" s="46">
        <v>3577746.93</v>
      </c>
      <c r="D150" s="46">
        <v>3562900.06</v>
      </c>
      <c r="E150" s="15">
        <f t="shared" si="12"/>
        <v>99.5850217947081</v>
      </c>
      <c r="F150" s="46">
        <v>1779829.85</v>
      </c>
      <c r="G150" s="46">
        <v>1745234.34</v>
      </c>
      <c r="H150" s="15">
        <f>SUM(G150/F150*100)</f>
        <v>98.05624621926641</v>
      </c>
      <c r="I150" s="46">
        <f t="shared" si="18"/>
        <v>5357576.78</v>
      </c>
      <c r="J150" s="46">
        <f t="shared" si="17"/>
        <v>5308134.4</v>
      </c>
      <c r="K150" s="15">
        <f t="shared" si="13"/>
        <v>99.07715032317277</v>
      </c>
    </row>
    <row r="151" spans="1:11" s="1" customFormat="1" ht="37.5">
      <c r="A151" s="13" t="s">
        <v>61</v>
      </c>
      <c r="B151" s="14">
        <v>91107</v>
      </c>
      <c r="C151" s="46">
        <v>118094.99</v>
      </c>
      <c r="D151" s="46">
        <v>118094.99</v>
      </c>
      <c r="E151" s="15">
        <f t="shared" si="12"/>
        <v>100</v>
      </c>
      <c r="F151" s="46">
        <v>34100</v>
      </c>
      <c r="G151" s="46">
        <v>34100</v>
      </c>
      <c r="H151" s="15"/>
      <c r="I151" s="46">
        <f t="shared" si="18"/>
        <v>152194.99</v>
      </c>
      <c r="J151" s="46">
        <f t="shared" si="17"/>
        <v>152194.99</v>
      </c>
      <c r="K151" s="15">
        <f t="shared" si="13"/>
        <v>100</v>
      </c>
    </row>
    <row r="152" spans="1:11" s="1" customFormat="1" ht="131.25">
      <c r="A152" s="16" t="s">
        <v>62</v>
      </c>
      <c r="B152" s="14">
        <v>91108</v>
      </c>
      <c r="C152" s="46">
        <v>2681985.12</v>
      </c>
      <c r="D152" s="46">
        <v>2681985.12</v>
      </c>
      <c r="E152" s="15">
        <f t="shared" si="12"/>
        <v>100</v>
      </c>
      <c r="F152" s="46"/>
      <c r="G152" s="46"/>
      <c r="H152" s="15" t="s">
        <v>25</v>
      </c>
      <c r="I152" s="46">
        <f t="shared" si="18"/>
        <v>2681985.12</v>
      </c>
      <c r="J152" s="46">
        <f t="shared" si="17"/>
        <v>2681985.12</v>
      </c>
      <c r="K152" s="15">
        <f t="shared" si="13"/>
        <v>100</v>
      </c>
    </row>
    <row r="153" spans="1:11" s="1" customFormat="1" ht="71.25" customHeight="1">
      <c r="A153" s="16" t="s">
        <v>63</v>
      </c>
      <c r="B153" s="14">
        <v>91204</v>
      </c>
      <c r="C153" s="46">
        <v>8271500.45</v>
      </c>
      <c r="D153" s="46">
        <v>8271500.45</v>
      </c>
      <c r="E153" s="15">
        <f t="shared" si="12"/>
        <v>100</v>
      </c>
      <c r="F153" s="46">
        <v>18000</v>
      </c>
      <c r="G153" s="46">
        <v>540545.21</v>
      </c>
      <c r="H153" s="15">
        <f>SUM(G153/F153*100)</f>
        <v>3003.0289444444443</v>
      </c>
      <c r="I153" s="46">
        <f t="shared" si="18"/>
        <v>8289500.45</v>
      </c>
      <c r="J153" s="46">
        <f t="shared" si="17"/>
        <v>8812045.66</v>
      </c>
      <c r="K153" s="15">
        <f t="shared" si="13"/>
        <v>106.30369963970507</v>
      </c>
    </row>
    <row r="154" spans="1:11" s="1" customFormat="1" ht="56.25">
      <c r="A154" s="16" t="s">
        <v>97</v>
      </c>
      <c r="B154" s="14">
        <v>91206</v>
      </c>
      <c r="C154" s="46">
        <v>885540.58</v>
      </c>
      <c r="D154" s="46">
        <v>885540.58</v>
      </c>
      <c r="E154" s="15">
        <f t="shared" si="12"/>
        <v>100</v>
      </c>
      <c r="F154" s="46">
        <v>40833</v>
      </c>
      <c r="G154" s="46">
        <v>52338.32</v>
      </c>
      <c r="H154" s="15">
        <f>SUM(G154/F154*100)</f>
        <v>128.17652388999093</v>
      </c>
      <c r="I154" s="46">
        <f t="shared" si="18"/>
        <v>926373.58</v>
      </c>
      <c r="J154" s="46">
        <f t="shared" si="17"/>
        <v>937878.8999999999</v>
      </c>
      <c r="K154" s="15">
        <f t="shared" si="13"/>
        <v>101.24197410724946</v>
      </c>
    </row>
    <row r="155" spans="1:11" s="1" customFormat="1" ht="150">
      <c r="A155" s="13" t="s">
        <v>112</v>
      </c>
      <c r="B155" s="14">
        <v>91207</v>
      </c>
      <c r="C155" s="46">
        <v>1289.08</v>
      </c>
      <c r="D155" s="46">
        <v>1289.08</v>
      </c>
      <c r="E155" s="15">
        <f t="shared" si="12"/>
        <v>100</v>
      </c>
      <c r="F155" s="46"/>
      <c r="G155" s="46"/>
      <c r="H155" s="15"/>
      <c r="I155" s="46">
        <f t="shared" si="18"/>
        <v>1289.08</v>
      </c>
      <c r="J155" s="46">
        <f t="shared" si="17"/>
        <v>1289.08</v>
      </c>
      <c r="K155" s="15">
        <f t="shared" si="13"/>
        <v>100</v>
      </c>
    </row>
    <row r="156" spans="1:11" s="1" customFormat="1" ht="37.5">
      <c r="A156" s="16" t="s">
        <v>64</v>
      </c>
      <c r="B156" s="14">
        <v>91209</v>
      </c>
      <c r="C156" s="46">
        <v>148917.62</v>
      </c>
      <c r="D156" s="46">
        <v>148917.62</v>
      </c>
      <c r="E156" s="15">
        <f t="shared" si="12"/>
        <v>100</v>
      </c>
      <c r="F156" s="46"/>
      <c r="G156" s="46"/>
      <c r="H156" s="15"/>
      <c r="I156" s="46">
        <f t="shared" si="18"/>
        <v>148917.62</v>
      </c>
      <c r="J156" s="46">
        <f t="shared" si="17"/>
        <v>148917.62</v>
      </c>
      <c r="K156" s="15">
        <f t="shared" si="13"/>
        <v>100</v>
      </c>
    </row>
    <row r="157" spans="1:11" s="1" customFormat="1" ht="37.5">
      <c r="A157" s="7" t="s">
        <v>65</v>
      </c>
      <c r="B157" s="7">
        <v>100000</v>
      </c>
      <c r="C157" s="50">
        <f>SUM(C158:C163)</f>
        <v>45060800.58</v>
      </c>
      <c r="D157" s="50">
        <f>SUM(D158:D163)</f>
        <v>40776647.49</v>
      </c>
      <c r="E157" s="11">
        <f t="shared" si="12"/>
        <v>90.4925056038585</v>
      </c>
      <c r="F157" s="50">
        <f>SUM(F158:F163)</f>
        <v>54759685.67</v>
      </c>
      <c r="G157" s="50">
        <f>SUM(G158:G163)</f>
        <v>47726885.05</v>
      </c>
      <c r="H157" s="11">
        <f aca="true" t="shared" si="19" ref="H157:H164">SUM(G157/F157*100)</f>
        <v>87.15697408786824</v>
      </c>
      <c r="I157" s="50">
        <f t="shared" si="18"/>
        <v>99820486.25</v>
      </c>
      <c r="J157" s="50">
        <f t="shared" si="17"/>
        <v>88503532.53999999</v>
      </c>
      <c r="K157" s="11">
        <f t="shared" si="13"/>
        <v>88.66269426733031</v>
      </c>
    </row>
    <row r="158" spans="1:11" s="1" customFormat="1" ht="37.5">
      <c r="A158" s="21" t="s">
        <v>66</v>
      </c>
      <c r="B158" s="14">
        <v>100101</v>
      </c>
      <c r="C158" s="46">
        <v>5903081.51</v>
      </c>
      <c r="D158" s="46">
        <v>5903014.07</v>
      </c>
      <c r="E158" s="15">
        <f t="shared" si="12"/>
        <v>99.99885754584474</v>
      </c>
      <c r="F158" s="46">
        <v>6259356.54</v>
      </c>
      <c r="G158" s="46">
        <v>4796089.06</v>
      </c>
      <c r="H158" s="15">
        <f t="shared" si="19"/>
        <v>76.62271719706192</v>
      </c>
      <c r="I158" s="46">
        <f t="shared" si="18"/>
        <v>12162438.05</v>
      </c>
      <c r="J158" s="46">
        <f t="shared" si="17"/>
        <v>10699103.129999999</v>
      </c>
      <c r="K158" s="15">
        <f t="shared" si="13"/>
        <v>87.96840802819133</v>
      </c>
    </row>
    <row r="159" spans="1:11" s="1" customFormat="1" ht="37.5">
      <c r="A159" s="13" t="s">
        <v>67</v>
      </c>
      <c r="B159" s="14">
        <v>100102</v>
      </c>
      <c r="C159" s="46"/>
      <c r="D159" s="46"/>
      <c r="E159" s="15" t="s">
        <v>25</v>
      </c>
      <c r="F159" s="46">
        <v>31888821.15</v>
      </c>
      <c r="G159" s="46">
        <v>29055594.42</v>
      </c>
      <c r="H159" s="15">
        <f t="shared" si="19"/>
        <v>91.11529800153808</v>
      </c>
      <c r="I159" s="46">
        <f t="shared" si="18"/>
        <v>31888821.15</v>
      </c>
      <c r="J159" s="46">
        <f t="shared" si="17"/>
        <v>29055594.42</v>
      </c>
      <c r="K159" s="15">
        <f>SUM(J159/I159*100)</f>
        <v>91.11529800153808</v>
      </c>
    </row>
    <row r="160" spans="1:11" s="1" customFormat="1" ht="56.25">
      <c r="A160" s="13" t="s">
        <v>127</v>
      </c>
      <c r="B160" s="14">
        <v>100106</v>
      </c>
      <c r="C160" s="46"/>
      <c r="D160" s="46"/>
      <c r="E160" s="15"/>
      <c r="F160" s="46">
        <v>3629459.2</v>
      </c>
      <c r="G160" s="46">
        <v>3434281.48</v>
      </c>
      <c r="H160" s="15">
        <f t="shared" si="19"/>
        <v>94.62240214740531</v>
      </c>
      <c r="I160" s="46">
        <f>F160</f>
        <v>3629459.2</v>
      </c>
      <c r="J160" s="46">
        <f t="shared" si="17"/>
        <v>3434281.48</v>
      </c>
      <c r="K160" s="15">
        <f>SUM(J160/I160*100)</f>
        <v>94.62240214740531</v>
      </c>
    </row>
    <row r="161" spans="1:11" s="1" customFormat="1" ht="18.75">
      <c r="A161" s="13" t="s">
        <v>68</v>
      </c>
      <c r="B161" s="14">
        <v>100203</v>
      </c>
      <c r="C161" s="46">
        <v>25522733.42</v>
      </c>
      <c r="D161" s="46">
        <v>25522733.42</v>
      </c>
      <c r="E161" s="15">
        <f t="shared" si="12"/>
        <v>100</v>
      </c>
      <c r="F161" s="46">
        <v>7336263</v>
      </c>
      <c r="G161" s="46">
        <v>4795135.09</v>
      </c>
      <c r="H161" s="15">
        <f t="shared" si="19"/>
        <v>65.36209361632754</v>
      </c>
      <c r="I161" s="46">
        <f aca="true" t="shared" si="20" ref="I161:I187">SUM(C161+F161)</f>
        <v>32858996.42</v>
      </c>
      <c r="J161" s="46">
        <f t="shared" si="17"/>
        <v>30317868.51</v>
      </c>
      <c r="K161" s="15">
        <f>SUM(J161/I161*100)</f>
        <v>92.26656871220415</v>
      </c>
    </row>
    <row r="162" spans="1:11" s="1" customFormat="1" ht="93.75">
      <c r="A162" s="16" t="s">
        <v>69</v>
      </c>
      <c r="B162" s="14">
        <v>100302</v>
      </c>
      <c r="C162" s="46">
        <v>383830</v>
      </c>
      <c r="D162" s="46">
        <v>383830</v>
      </c>
      <c r="E162" s="15">
        <f t="shared" si="12"/>
        <v>100</v>
      </c>
      <c r="F162" s="46"/>
      <c r="G162" s="46"/>
      <c r="H162" s="15"/>
      <c r="I162" s="46">
        <f t="shared" si="20"/>
        <v>383830</v>
      </c>
      <c r="J162" s="46">
        <f t="shared" si="17"/>
        <v>383830</v>
      </c>
      <c r="K162" s="15">
        <f t="shared" si="13"/>
        <v>100</v>
      </c>
    </row>
    <row r="163" spans="1:11" s="1" customFormat="1" ht="217.5" customHeight="1">
      <c r="A163" s="43" t="s">
        <v>199</v>
      </c>
      <c r="B163" s="14">
        <v>100602</v>
      </c>
      <c r="C163" s="46">
        <v>13251155.65</v>
      </c>
      <c r="D163" s="46">
        <v>8967070</v>
      </c>
      <c r="E163" s="15">
        <f t="shared" si="12"/>
        <v>67.67009789066964</v>
      </c>
      <c r="F163" s="46">
        <v>5645785.78</v>
      </c>
      <c r="G163" s="46">
        <v>5645785</v>
      </c>
      <c r="H163" s="15">
        <f t="shared" si="19"/>
        <v>99.99998618438546</v>
      </c>
      <c r="I163" s="46">
        <f t="shared" si="20"/>
        <v>18896941.43</v>
      </c>
      <c r="J163" s="46">
        <f t="shared" si="17"/>
        <v>14612855</v>
      </c>
      <c r="K163" s="15">
        <f t="shared" si="13"/>
        <v>77.32920723774504</v>
      </c>
    </row>
    <row r="164" spans="1:11" s="1" customFormat="1" ht="18.75">
      <c r="A164" s="7" t="s">
        <v>70</v>
      </c>
      <c r="B164" s="7">
        <v>110000</v>
      </c>
      <c r="C164" s="50">
        <f>SUM(C165:C170)</f>
        <v>31374737.529999997</v>
      </c>
      <c r="D164" s="50">
        <f>SUM(D165:D170)</f>
        <v>31344848.81</v>
      </c>
      <c r="E164" s="11">
        <f t="shared" si="12"/>
        <v>99.9047363504749</v>
      </c>
      <c r="F164" s="50">
        <f>SUM(F165:F170)</f>
        <v>2665501</v>
      </c>
      <c r="G164" s="50">
        <f>SUM(G165:G170)</f>
        <v>3040251.22</v>
      </c>
      <c r="H164" s="11">
        <f t="shared" si="19"/>
        <v>114.05927891229454</v>
      </c>
      <c r="I164" s="50">
        <f t="shared" si="20"/>
        <v>34040238.53</v>
      </c>
      <c r="J164" s="50">
        <f t="shared" si="17"/>
        <v>34385100.03</v>
      </c>
      <c r="K164" s="11">
        <f t="shared" si="13"/>
        <v>101.01309954011066</v>
      </c>
    </row>
    <row r="165" spans="1:11" s="1" customFormat="1" ht="56.25">
      <c r="A165" s="16" t="s">
        <v>71</v>
      </c>
      <c r="B165" s="14">
        <v>110103</v>
      </c>
      <c r="C165" s="46">
        <v>265836.78</v>
      </c>
      <c r="D165" s="46">
        <v>265836.78</v>
      </c>
      <c r="E165" s="15">
        <f t="shared" si="12"/>
        <v>100</v>
      </c>
      <c r="F165" s="46"/>
      <c r="G165" s="46"/>
      <c r="H165" s="15"/>
      <c r="I165" s="46">
        <f t="shared" si="20"/>
        <v>265836.78</v>
      </c>
      <c r="J165" s="46">
        <f t="shared" si="17"/>
        <v>265836.78</v>
      </c>
      <c r="K165" s="15">
        <f t="shared" si="13"/>
        <v>100</v>
      </c>
    </row>
    <row r="166" spans="1:11" s="1" customFormat="1" ht="18.75">
      <c r="A166" s="13" t="s">
        <v>72</v>
      </c>
      <c r="B166" s="14">
        <v>110201</v>
      </c>
      <c r="C166" s="46">
        <v>4070661.71</v>
      </c>
      <c r="D166" s="46">
        <v>4070561.57</v>
      </c>
      <c r="E166" s="15">
        <f t="shared" si="12"/>
        <v>99.9975399576989</v>
      </c>
      <c r="F166" s="46">
        <v>205000</v>
      </c>
      <c r="G166" s="46">
        <v>259255.23</v>
      </c>
      <c r="H166" s="15">
        <f>SUM(G166/F166*100)</f>
        <v>126.46596585365855</v>
      </c>
      <c r="I166" s="46">
        <f t="shared" si="20"/>
        <v>4275661.71</v>
      </c>
      <c r="J166" s="46">
        <f t="shared" si="17"/>
        <v>4329816.8</v>
      </c>
      <c r="K166" s="15">
        <f t="shared" si="13"/>
        <v>101.26658968068827</v>
      </c>
    </row>
    <row r="167" spans="1:11" s="1" customFormat="1" ht="37.5">
      <c r="A167" s="16" t="s">
        <v>73</v>
      </c>
      <c r="B167" s="14">
        <v>110204</v>
      </c>
      <c r="C167" s="46">
        <v>2919910.28</v>
      </c>
      <c r="D167" s="46">
        <v>2918091.4</v>
      </c>
      <c r="E167" s="15">
        <f t="shared" si="12"/>
        <v>99.93770767504542</v>
      </c>
      <c r="F167" s="46">
        <v>248872</v>
      </c>
      <c r="G167" s="46">
        <v>245198.5</v>
      </c>
      <c r="H167" s="15">
        <f>SUM(G167/F167*100)</f>
        <v>98.52394001735833</v>
      </c>
      <c r="I167" s="46">
        <f t="shared" si="20"/>
        <v>3168782.28</v>
      </c>
      <c r="J167" s="46">
        <f t="shared" si="17"/>
        <v>3163289.9</v>
      </c>
      <c r="K167" s="15">
        <f t="shared" si="13"/>
        <v>99.82667221933595</v>
      </c>
    </row>
    <row r="168" spans="1:11" s="1" customFormat="1" ht="37.5">
      <c r="A168" s="13" t="s">
        <v>74</v>
      </c>
      <c r="B168" s="14">
        <v>110205</v>
      </c>
      <c r="C168" s="46">
        <v>21989372.79</v>
      </c>
      <c r="D168" s="46">
        <v>21961403.09</v>
      </c>
      <c r="E168" s="15">
        <f t="shared" si="12"/>
        <v>99.8728035571223</v>
      </c>
      <c r="F168" s="46">
        <v>1807528</v>
      </c>
      <c r="G168" s="46">
        <v>2018896.09</v>
      </c>
      <c r="H168" s="15">
        <f>SUM(G168/F168*100)</f>
        <v>111.69376573972852</v>
      </c>
      <c r="I168" s="46">
        <f t="shared" si="20"/>
        <v>23796900.79</v>
      </c>
      <c r="J168" s="46">
        <f t="shared" si="17"/>
        <v>23980299.18</v>
      </c>
      <c r="K168" s="15">
        <f t="shared" si="13"/>
        <v>100.77068182793396</v>
      </c>
    </row>
    <row r="169" spans="1:11" s="1" customFormat="1" ht="18.75">
      <c r="A169" s="13" t="s">
        <v>75</v>
      </c>
      <c r="B169" s="14">
        <v>110300</v>
      </c>
      <c r="C169" s="46">
        <v>571400</v>
      </c>
      <c r="D169" s="46">
        <v>571400</v>
      </c>
      <c r="E169" s="15">
        <f t="shared" si="12"/>
        <v>100</v>
      </c>
      <c r="F169" s="46"/>
      <c r="G169" s="46"/>
      <c r="H169" s="15"/>
      <c r="I169" s="46">
        <f t="shared" si="20"/>
        <v>571400</v>
      </c>
      <c r="J169" s="46">
        <f>D169+G169</f>
        <v>571400</v>
      </c>
      <c r="K169" s="15">
        <f t="shared" si="13"/>
        <v>100</v>
      </c>
    </row>
    <row r="170" spans="1:11" s="1" customFormat="1" ht="37.5">
      <c r="A170" s="13" t="s">
        <v>76</v>
      </c>
      <c r="B170" s="14">
        <v>110502</v>
      </c>
      <c r="C170" s="46">
        <v>1557555.97</v>
      </c>
      <c r="D170" s="46">
        <v>1557555.97</v>
      </c>
      <c r="E170" s="15">
        <f t="shared" si="12"/>
        <v>100</v>
      </c>
      <c r="F170" s="46">
        <v>404101</v>
      </c>
      <c r="G170" s="46">
        <v>516901.4</v>
      </c>
      <c r="H170" s="15">
        <f>SUM(G170/F170*100)</f>
        <v>127.91391261095617</v>
      </c>
      <c r="I170" s="46">
        <f t="shared" si="20"/>
        <v>1961656.97</v>
      </c>
      <c r="J170" s="46">
        <f>SUM(D170+G170)</f>
        <v>2074457.37</v>
      </c>
      <c r="K170" s="15">
        <f t="shared" si="13"/>
        <v>105.75026121921816</v>
      </c>
    </row>
    <row r="171" spans="1:11" s="1" customFormat="1" ht="18.75">
      <c r="A171" s="7" t="s">
        <v>77</v>
      </c>
      <c r="B171" s="7">
        <v>120000</v>
      </c>
      <c r="C171" s="50">
        <v>482300</v>
      </c>
      <c r="D171" s="50">
        <v>482300</v>
      </c>
      <c r="E171" s="11">
        <f t="shared" si="12"/>
        <v>100</v>
      </c>
      <c r="F171" s="50"/>
      <c r="G171" s="50"/>
      <c r="H171" s="15" t="s">
        <v>25</v>
      </c>
      <c r="I171" s="50">
        <f t="shared" si="20"/>
        <v>482300</v>
      </c>
      <c r="J171" s="50">
        <f>SUM(D171)</f>
        <v>482300</v>
      </c>
      <c r="K171" s="11">
        <f t="shared" si="13"/>
        <v>100</v>
      </c>
    </row>
    <row r="172" spans="1:11" s="1" customFormat="1" ht="18.75">
      <c r="A172" s="7" t="s">
        <v>78</v>
      </c>
      <c r="B172" s="7">
        <v>130000</v>
      </c>
      <c r="C172" s="50">
        <f>SUM(C173:C177)</f>
        <v>4267776.630000001</v>
      </c>
      <c r="D172" s="50">
        <f>SUM(D173:D177)</f>
        <v>4263116.5</v>
      </c>
      <c r="E172" s="11">
        <f t="shared" si="12"/>
        <v>99.89080660952959</v>
      </c>
      <c r="F172" s="50">
        <f>SUM(F173:F176)</f>
        <v>1842634.3</v>
      </c>
      <c r="G172" s="50">
        <f>SUM(G173:G177)</f>
        <v>1689514.23</v>
      </c>
      <c r="H172" s="11">
        <f>SUM(G172/F172*100)</f>
        <v>91.6901541450737</v>
      </c>
      <c r="I172" s="50">
        <f t="shared" si="20"/>
        <v>6110410.930000001</v>
      </c>
      <c r="J172" s="50">
        <f aca="true" t="shared" si="21" ref="J172:J177">SUM(D172+G172)</f>
        <v>5952630.73</v>
      </c>
      <c r="K172" s="11">
        <f t="shared" si="13"/>
        <v>97.41784633132686</v>
      </c>
    </row>
    <row r="173" spans="1:11" s="1" customFormat="1" ht="37.5">
      <c r="A173" s="13" t="s">
        <v>79</v>
      </c>
      <c r="B173" s="14">
        <v>130102</v>
      </c>
      <c r="C173" s="46">
        <v>278264.93</v>
      </c>
      <c r="D173" s="46">
        <v>278264.93</v>
      </c>
      <c r="E173" s="15">
        <f t="shared" si="12"/>
        <v>100</v>
      </c>
      <c r="F173" s="46">
        <v>135000</v>
      </c>
      <c r="G173" s="46">
        <v>135000</v>
      </c>
      <c r="H173" s="15">
        <f>SUM(G173/F173*100)</f>
        <v>100</v>
      </c>
      <c r="I173" s="46">
        <f t="shared" si="20"/>
        <v>413264.93</v>
      </c>
      <c r="J173" s="46">
        <f>SUM(D173+G173)</f>
        <v>413264.93</v>
      </c>
      <c r="K173" s="15">
        <f t="shared" si="13"/>
        <v>100</v>
      </c>
    </row>
    <row r="174" spans="1:11" s="1" customFormat="1" ht="56.25">
      <c r="A174" s="16" t="s">
        <v>99</v>
      </c>
      <c r="B174" s="14">
        <v>130105</v>
      </c>
      <c r="C174" s="46">
        <v>16738.75</v>
      </c>
      <c r="D174" s="46">
        <v>16738.75</v>
      </c>
      <c r="E174" s="15">
        <f t="shared" si="12"/>
        <v>100</v>
      </c>
      <c r="F174" s="46"/>
      <c r="G174" s="46"/>
      <c r="H174" s="15"/>
      <c r="I174" s="46">
        <f t="shared" si="20"/>
        <v>16738.75</v>
      </c>
      <c r="J174" s="46">
        <f t="shared" si="21"/>
        <v>16738.75</v>
      </c>
      <c r="K174" s="15">
        <f t="shared" si="13"/>
        <v>100</v>
      </c>
    </row>
    <row r="175" spans="1:11" s="1" customFormat="1" ht="56.25">
      <c r="A175" s="16" t="s">
        <v>100</v>
      </c>
      <c r="B175" s="14">
        <v>130106</v>
      </c>
      <c r="C175" s="46">
        <v>211216.22</v>
      </c>
      <c r="D175" s="46">
        <v>211216.22</v>
      </c>
      <c r="E175" s="15">
        <f t="shared" si="12"/>
        <v>100</v>
      </c>
      <c r="F175" s="46"/>
      <c r="G175" s="46"/>
      <c r="H175" s="15"/>
      <c r="I175" s="46">
        <f t="shared" si="20"/>
        <v>211216.22</v>
      </c>
      <c r="J175" s="46">
        <f t="shared" si="21"/>
        <v>211216.22</v>
      </c>
      <c r="K175" s="15">
        <f t="shared" si="13"/>
        <v>100</v>
      </c>
    </row>
    <row r="176" spans="1:11" s="1" customFormat="1" ht="56.25">
      <c r="A176" s="13" t="s">
        <v>80</v>
      </c>
      <c r="B176" s="14">
        <v>130107</v>
      </c>
      <c r="C176" s="46">
        <v>3737914.45</v>
      </c>
      <c r="D176" s="46">
        <v>3733313.4</v>
      </c>
      <c r="E176" s="15">
        <f t="shared" si="12"/>
        <v>99.876908632834</v>
      </c>
      <c r="F176" s="46">
        <v>1707634.3</v>
      </c>
      <c r="G176" s="46">
        <v>1554514.23</v>
      </c>
      <c r="H176" s="15">
        <f>SUM(G176/F176*100)</f>
        <v>91.0332048261153</v>
      </c>
      <c r="I176" s="46">
        <f t="shared" si="20"/>
        <v>5445548.75</v>
      </c>
      <c r="J176" s="46">
        <f t="shared" si="21"/>
        <v>5287827.63</v>
      </c>
      <c r="K176" s="15">
        <f t="shared" si="13"/>
        <v>97.10366893694598</v>
      </c>
    </row>
    <row r="177" spans="1:11" s="1" customFormat="1" ht="131.25">
      <c r="A177" s="16" t="s">
        <v>101</v>
      </c>
      <c r="B177" s="14">
        <v>130202</v>
      </c>
      <c r="C177" s="46">
        <v>23642.28</v>
      </c>
      <c r="D177" s="46">
        <v>23583.2</v>
      </c>
      <c r="E177" s="15">
        <f t="shared" si="12"/>
        <v>99.7501087035599</v>
      </c>
      <c r="F177" s="46"/>
      <c r="G177" s="46"/>
      <c r="H177" s="15"/>
      <c r="I177" s="46">
        <f t="shared" si="20"/>
        <v>23642.28</v>
      </c>
      <c r="J177" s="46">
        <f t="shared" si="21"/>
        <v>23583.2</v>
      </c>
      <c r="K177" s="15">
        <f t="shared" si="13"/>
        <v>99.7501087035599</v>
      </c>
    </row>
    <row r="178" spans="1:11" s="1" customFormat="1" ht="18.75">
      <c r="A178" s="7" t="s">
        <v>81</v>
      </c>
      <c r="B178" s="7">
        <v>150000</v>
      </c>
      <c r="C178" s="50"/>
      <c r="D178" s="50"/>
      <c r="E178" s="11"/>
      <c r="F178" s="50">
        <f>SUM(F179:F182)</f>
        <v>16060755.86</v>
      </c>
      <c r="G178" s="50">
        <f>SUM(G179:G182)</f>
        <v>15020293.78</v>
      </c>
      <c r="H178" s="11">
        <f aca="true" t="shared" si="22" ref="H178:H183">SUM(G178/F178*100)</f>
        <v>93.52171162385132</v>
      </c>
      <c r="I178" s="50">
        <f t="shared" si="20"/>
        <v>16060755.86</v>
      </c>
      <c r="J178" s="50">
        <f>D178+G178</f>
        <v>15020293.78</v>
      </c>
      <c r="K178" s="11">
        <f t="shared" si="13"/>
        <v>93.52171162385132</v>
      </c>
    </row>
    <row r="179" spans="1:11" s="1" customFormat="1" ht="18.75">
      <c r="A179" s="13" t="s">
        <v>82</v>
      </c>
      <c r="B179" s="14">
        <v>150101</v>
      </c>
      <c r="C179" s="46"/>
      <c r="D179" s="46"/>
      <c r="E179" s="15"/>
      <c r="F179" s="46">
        <v>13825066.86</v>
      </c>
      <c r="G179" s="46">
        <v>13058664.87</v>
      </c>
      <c r="H179" s="15">
        <f t="shared" si="22"/>
        <v>94.45643194524123</v>
      </c>
      <c r="I179" s="46">
        <f t="shared" si="20"/>
        <v>13825066.86</v>
      </c>
      <c r="J179" s="46">
        <f aca="true" t="shared" si="23" ref="J179:J202">SUM(D179+G179)</f>
        <v>13058664.87</v>
      </c>
      <c r="K179" s="15">
        <f>SUM(J179/I179*100)</f>
        <v>94.45643194524123</v>
      </c>
    </row>
    <row r="180" spans="1:11" s="1" customFormat="1" ht="93.75">
      <c r="A180" s="13" t="s">
        <v>190</v>
      </c>
      <c r="B180" s="14">
        <v>150110</v>
      </c>
      <c r="C180" s="46"/>
      <c r="D180" s="46"/>
      <c r="E180" s="15"/>
      <c r="F180" s="46">
        <v>518550</v>
      </c>
      <c r="G180" s="46">
        <v>427752.71</v>
      </c>
      <c r="H180" s="15">
        <f t="shared" si="22"/>
        <v>82.49015716902903</v>
      </c>
      <c r="I180" s="46">
        <f t="shared" si="20"/>
        <v>518550</v>
      </c>
      <c r="J180" s="46">
        <f t="shared" si="23"/>
        <v>427752.71</v>
      </c>
      <c r="K180" s="15">
        <f>SUM(J180/I180*100)</f>
        <v>82.49015716902903</v>
      </c>
    </row>
    <row r="181" spans="1:11" s="1" customFormat="1" ht="75">
      <c r="A181" s="13" t="s">
        <v>200</v>
      </c>
      <c r="B181" s="14">
        <v>150114</v>
      </c>
      <c r="C181" s="46"/>
      <c r="D181" s="46"/>
      <c r="E181" s="15"/>
      <c r="F181" s="46">
        <v>146839</v>
      </c>
      <c r="G181" s="46">
        <v>146839</v>
      </c>
      <c r="H181" s="15">
        <f t="shared" si="22"/>
        <v>100</v>
      </c>
      <c r="I181" s="46">
        <f t="shared" si="20"/>
        <v>146839</v>
      </c>
      <c r="J181" s="46">
        <f t="shared" si="23"/>
        <v>146839</v>
      </c>
      <c r="K181" s="15">
        <f>SUM(J181/I181*100)</f>
        <v>100</v>
      </c>
    </row>
    <row r="182" spans="1:11" s="1" customFormat="1" ht="37.5">
      <c r="A182" s="13" t="s">
        <v>191</v>
      </c>
      <c r="B182" s="14">
        <v>150202</v>
      </c>
      <c r="C182" s="46"/>
      <c r="D182" s="46"/>
      <c r="E182" s="15"/>
      <c r="F182" s="46">
        <v>1570300</v>
      </c>
      <c r="G182" s="46">
        <v>1387037.2</v>
      </c>
      <c r="H182" s="15">
        <f t="shared" si="22"/>
        <v>88.32944023435012</v>
      </c>
      <c r="I182" s="46">
        <f t="shared" si="20"/>
        <v>1570300</v>
      </c>
      <c r="J182" s="46">
        <f t="shared" si="23"/>
        <v>1387037.2</v>
      </c>
      <c r="K182" s="15">
        <f>SUM(J182/I182*100)</f>
        <v>88.32944023435012</v>
      </c>
    </row>
    <row r="183" spans="1:11" s="1" customFormat="1" ht="56.25">
      <c r="A183" s="7" t="s">
        <v>83</v>
      </c>
      <c r="B183" s="7">
        <v>170000</v>
      </c>
      <c r="C183" s="50">
        <f>SUM(C184:C187)</f>
        <v>41666351.81</v>
      </c>
      <c r="D183" s="50">
        <f>SUM(D184:D187)</f>
        <v>41571787.55</v>
      </c>
      <c r="E183" s="11">
        <f aca="true" t="shared" si="24" ref="E183:E200">SUM(D183/C183*100)</f>
        <v>99.77304406099383</v>
      </c>
      <c r="F183" s="50">
        <f>SUM(F184:F187)</f>
        <v>21562607.33</v>
      </c>
      <c r="G183" s="50">
        <f>SUM(G184:G187)</f>
        <v>20317739.75</v>
      </c>
      <c r="H183" s="11">
        <f t="shared" si="22"/>
        <v>94.22672981542442</v>
      </c>
      <c r="I183" s="50">
        <f t="shared" si="20"/>
        <v>63228959.14</v>
      </c>
      <c r="J183" s="50">
        <f t="shared" si="23"/>
        <v>61889527.3</v>
      </c>
      <c r="K183" s="11">
        <f aca="true" t="shared" si="25" ref="K183:K199">SUM(J183/I183*100)</f>
        <v>97.88161649627305</v>
      </c>
    </row>
    <row r="184" spans="1:11" s="1" customFormat="1" ht="75">
      <c r="A184" s="16" t="s">
        <v>84</v>
      </c>
      <c r="B184" s="14">
        <v>170102</v>
      </c>
      <c r="C184" s="46">
        <v>291600</v>
      </c>
      <c r="D184" s="46">
        <v>291600</v>
      </c>
      <c r="E184" s="15">
        <f t="shared" si="24"/>
        <v>100</v>
      </c>
      <c r="F184" s="50"/>
      <c r="G184" s="50"/>
      <c r="H184" s="11"/>
      <c r="I184" s="46">
        <f t="shared" si="20"/>
        <v>291600</v>
      </c>
      <c r="J184" s="46">
        <f t="shared" si="23"/>
        <v>291600</v>
      </c>
      <c r="K184" s="15">
        <f t="shared" si="25"/>
        <v>100</v>
      </c>
    </row>
    <row r="185" spans="1:11" s="1" customFormat="1" ht="75">
      <c r="A185" s="16" t="s">
        <v>123</v>
      </c>
      <c r="B185" s="14">
        <v>170302</v>
      </c>
      <c r="C185" s="46">
        <v>931101.27</v>
      </c>
      <c r="D185" s="46">
        <v>836537.01</v>
      </c>
      <c r="E185" s="15">
        <f t="shared" si="24"/>
        <v>89.84382654746031</v>
      </c>
      <c r="F185" s="50"/>
      <c r="G185" s="50"/>
      <c r="H185" s="11"/>
      <c r="I185" s="46">
        <f t="shared" si="20"/>
        <v>931101.27</v>
      </c>
      <c r="J185" s="46">
        <f t="shared" si="23"/>
        <v>836537.01</v>
      </c>
      <c r="K185" s="15">
        <f t="shared" si="25"/>
        <v>89.84382654746031</v>
      </c>
    </row>
    <row r="186" spans="1:11" s="1" customFormat="1" ht="75">
      <c r="A186" s="16" t="s">
        <v>84</v>
      </c>
      <c r="B186" s="14">
        <v>170602</v>
      </c>
      <c r="C186" s="46">
        <v>21651900</v>
      </c>
      <c r="D186" s="46">
        <v>21651900</v>
      </c>
      <c r="E186" s="15">
        <f t="shared" si="24"/>
        <v>100</v>
      </c>
      <c r="F186" s="46"/>
      <c r="G186" s="46"/>
      <c r="H186" s="15"/>
      <c r="I186" s="46">
        <f t="shared" si="20"/>
        <v>21651900</v>
      </c>
      <c r="J186" s="46">
        <f t="shared" si="23"/>
        <v>21651900</v>
      </c>
      <c r="K186" s="15">
        <f t="shared" si="25"/>
        <v>100</v>
      </c>
    </row>
    <row r="187" spans="1:11" s="1" customFormat="1" ht="75">
      <c r="A187" s="16" t="s">
        <v>114</v>
      </c>
      <c r="B187" s="14">
        <v>170703</v>
      </c>
      <c r="C187" s="46">
        <v>18791750.54</v>
      </c>
      <c r="D187" s="46">
        <v>18791750.54</v>
      </c>
      <c r="E187" s="15">
        <f t="shared" si="24"/>
        <v>100</v>
      </c>
      <c r="F187" s="46">
        <v>21562607.33</v>
      </c>
      <c r="G187" s="46">
        <v>20317739.75</v>
      </c>
      <c r="H187" s="15">
        <f>SUM(G187/F187*100)</f>
        <v>94.22672981542442</v>
      </c>
      <c r="I187" s="46">
        <f t="shared" si="20"/>
        <v>40354357.87</v>
      </c>
      <c r="J187" s="46">
        <f t="shared" si="23"/>
        <v>39109490.29</v>
      </c>
      <c r="K187" s="15">
        <f t="shared" si="25"/>
        <v>96.91515948782956</v>
      </c>
    </row>
    <row r="188" spans="1:11" s="1" customFormat="1" ht="37.5">
      <c r="A188" s="7" t="s">
        <v>85</v>
      </c>
      <c r="B188" s="7">
        <v>180000</v>
      </c>
      <c r="C188" s="50">
        <f>SUM(C189:C192)</f>
        <v>306460.31</v>
      </c>
      <c r="D188" s="50">
        <f>SUM(D189:D192)</f>
        <v>306460.31</v>
      </c>
      <c r="E188" s="15">
        <f t="shared" si="24"/>
        <v>100</v>
      </c>
      <c r="F188" s="50">
        <f aca="true" t="shared" si="26" ref="F188:K188">SUM(F189:F192)</f>
        <v>258928156.46</v>
      </c>
      <c r="G188" s="50">
        <f t="shared" si="26"/>
        <v>118159554.75</v>
      </c>
      <c r="H188" s="11">
        <f t="shared" si="26"/>
        <v>191.26843450360843</v>
      </c>
      <c r="I188" s="50">
        <f t="shared" si="26"/>
        <v>259234616.77</v>
      </c>
      <c r="J188" s="50">
        <f t="shared" si="26"/>
        <v>118466015.06</v>
      </c>
      <c r="K188" s="11">
        <f t="shared" si="26"/>
        <v>319.6401296913649</v>
      </c>
    </row>
    <row r="189" spans="1:11" s="1" customFormat="1" ht="37.5">
      <c r="A189" s="16" t="s">
        <v>128</v>
      </c>
      <c r="B189" s="14">
        <v>180107</v>
      </c>
      <c r="C189" s="46">
        <v>73746.88</v>
      </c>
      <c r="D189" s="46">
        <v>73746.88</v>
      </c>
      <c r="E189" s="15">
        <f t="shared" si="24"/>
        <v>100</v>
      </c>
      <c r="F189" s="46">
        <v>180183173.46</v>
      </c>
      <c r="G189" s="46">
        <v>42221729.62</v>
      </c>
      <c r="H189" s="15">
        <f>SUM(G189/F189*100)</f>
        <v>23.432670659101838</v>
      </c>
      <c r="I189" s="46">
        <f>SUM(C189+F189)</f>
        <v>180256920.34</v>
      </c>
      <c r="J189" s="46">
        <f t="shared" si="23"/>
        <v>42295476.5</v>
      </c>
      <c r="K189" s="15">
        <f t="shared" si="25"/>
        <v>23.463995956561565</v>
      </c>
    </row>
    <row r="190" spans="1:11" s="1" customFormat="1" ht="37.5">
      <c r="A190" s="16" t="s">
        <v>134</v>
      </c>
      <c r="B190" s="14">
        <v>180404</v>
      </c>
      <c r="C190" s="46">
        <v>14400</v>
      </c>
      <c r="D190" s="46">
        <v>14400</v>
      </c>
      <c r="E190" s="15">
        <f t="shared" si="24"/>
        <v>100</v>
      </c>
      <c r="F190" s="46"/>
      <c r="G190" s="46"/>
      <c r="H190" s="15"/>
      <c r="I190" s="46">
        <f>C190</f>
        <v>14400</v>
      </c>
      <c r="J190" s="46">
        <f t="shared" si="23"/>
        <v>14400</v>
      </c>
      <c r="K190" s="15">
        <f t="shared" si="25"/>
        <v>100</v>
      </c>
    </row>
    <row r="191" spans="1:11" s="1" customFormat="1" ht="93.75">
      <c r="A191" s="16" t="s">
        <v>118</v>
      </c>
      <c r="B191" s="14">
        <v>180409</v>
      </c>
      <c r="C191" s="46"/>
      <c r="D191" s="46"/>
      <c r="E191" s="15"/>
      <c r="F191" s="46">
        <v>78742983</v>
      </c>
      <c r="G191" s="46">
        <v>75936397.13</v>
      </c>
      <c r="H191" s="15">
        <f>SUM(G191/F191*100)</f>
        <v>96.43576384450661</v>
      </c>
      <c r="I191" s="46">
        <f aca="true" t="shared" si="27" ref="I191:I205">SUM(C191+F191)</f>
        <v>78742983</v>
      </c>
      <c r="J191" s="46">
        <f t="shared" si="23"/>
        <v>75936397.13</v>
      </c>
      <c r="K191" s="15">
        <f t="shared" si="25"/>
        <v>96.43576384450661</v>
      </c>
    </row>
    <row r="192" spans="1:11" s="1" customFormat="1" ht="37.5">
      <c r="A192" s="16" t="s">
        <v>115</v>
      </c>
      <c r="B192" s="14">
        <v>180410</v>
      </c>
      <c r="C192" s="46">
        <v>218313.43</v>
      </c>
      <c r="D192" s="46">
        <v>218313.43</v>
      </c>
      <c r="E192" s="15">
        <f t="shared" si="24"/>
        <v>100</v>
      </c>
      <c r="F192" s="46">
        <v>2000</v>
      </c>
      <c r="G192" s="46">
        <v>1428</v>
      </c>
      <c r="H192" s="15">
        <f>SUM(G192/F192*100)</f>
        <v>71.39999999999999</v>
      </c>
      <c r="I192" s="46">
        <f t="shared" si="27"/>
        <v>220313.43</v>
      </c>
      <c r="J192" s="46">
        <f t="shared" si="23"/>
        <v>219741.43</v>
      </c>
      <c r="K192" s="15">
        <f t="shared" si="25"/>
        <v>99.74036989029675</v>
      </c>
    </row>
    <row r="193" spans="1:11" s="1" customFormat="1" ht="56.25">
      <c r="A193" s="7" t="s">
        <v>86</v>
      </c>
      <c r="B193" s="7">
        <v>210000</v>
      </c>
      <c r="C193" s="50">
        <f>SUM(C194:C195)</f>
        <v>820515.86</v>
      </c>
      <c r="D193" s="50">
        <f>SUM(D194:D195)</f>
        <v>815339.15</v>
      </c>
      <c r="E193" s="11">
        <f t="shared" si="24"/>
        <v>99.36909080587425</v>
      </c>
      <c r="F193" s="50">
        <f>SUM(F194:F195)</f>
        <v>100000</v>
      </c>
      <c r="G193" s="50">
        <f>SUM(G194:G195)</f>
        <v>96120</v>
      </c>
      <c r="H193" s="11">
        <f>SUM(H194:H195)</f>
        <v>96.12</v>
      </c>
      <c r="I193" s="50">
        <f t="shared" si="27"/>
        <v>920515.86</v>
      </c>
      <c r="J193" s="50">
        <f t="shared" si="23"/>
        <v>911459.15</v>
      </c>
      <c r="K193" s="11">
        <f t="shared" si="25"/>
        <v>99.01612667488425</v>
      </c>
    </row>
    <row r="194" spans="1:11" s="1" customFormat="1" ht="68.25" customHeight="1">
      <c r="A194" s="16" t="s">
        <v>87</v>
      </c>
      <c r="B194" s="14">
        <v>210105</v>
      </c>
      <c r="C194" s="46">
        <v>81669.15</v>
      </c>
      <c r="D194" s="46">
        <v>81669.15</v>
      </c>
      <c r="E194" s="15">
        <f t="shared" si="24"/>
        <v>100</v>
      </c>
      <c r="F194" s="46"/>
      <c r="G194" s="46"/>
      <c r="H194" s="15"/>
      <c r="I194" s="46">
        <f t="shared" si="27"/>
        <v>81669.15</v>
      </c>
      <c r="J194" s="46">
        <f t="shared" si="23"/>
        <v>81669.15</v>
      </c>
      <c r="K194" s="15">
        <f t="shared" si="25"/>
        <v>100</v>
      </c>
    </row>
    <row r="195" spans="1:11" s="1" customFormat="1" ht="30.75" customHeight="1">
      <c r="A195" s="13" t="s">
        <v>96</v>
      </c>
      <c r="B195" s="14">
        <v>210110</v>
      </c>
      <c r="C195" s="46">
        <v>738846.71</v>
      </c>
      <c r="D195" s="46">
        <v>733670</v>
      </c>
      <c r="E195" s="15">
        <f t="shared" si="24"/>
        <v>99.29935263567731</v>
      </c>
      <c r="F195" s="46">
        <v>100000</v>
      </c>
      <c r="G195" s="46">
        <v>96120</v>
      </c>
      <c r="H195" s="15">
        <f>SUM(G195/F195*100)</f>
        <v>96.12</v>
      </c>
      <c r="I195" s="46">
        <f t="shared" si="27"/>
        <v>838846.71</v>
      </c>
      <c r="J195" s="46">
        <f t="shared" si="23"/>
        <v>829790</v>
      </c>
      <c r="K195" s="15">
        <f t="shared" si="25"/>
        <v>98.92033790059212</v>
      </c>
    </row>
    <row r="196" spans="1:11" s="1" customFormat="1" ht="18.75">
      <c r="A196" s="7" t="s">
        <v>117</v>
      </c>
      <c r="B196" s="7">
        <v>230000</v>
      </c>
      <c r="C196" s="50">
        <v>1726751</v>
      </c>
      <c r="D196" s="50">
        <v>1683330.04</v>
      </c>
      <c r="E196" s="11">
        <f t="shared" si="24"/>
        <v>97.48539540443295</v>
      </c>
      <c r="F196" s="50"/>
      <c r="G196" s="50"/>
      <c r="H196" s="32"/>
      <c r="I196" s="50">
        <f t="shared" si="27"/>
        <v>1726751</v>
      </c>
      <c r="J196" s="50">
        <f t="shared" si="23"/>
        <v>1683330.04</v>
      </c>
      <c r="K196" s="11">
        <f t="shared" si="25"/>
        <v>97.48539540443295</v>
      </c>
    </row>
    <row r="197" spans="1:11" s="1" customFormat="1" ht="18.75">
      <c r="A197" s="7" t="s">
        <v>88</v>
      </c>
      <c r="B197" s="7">
        <v>240000</v>
      </c>
      <c r="C197" s="50"/>
      <c r="D197" s="50"/>
      <c r="E197" s="11"/>
      <c r="F197" s="50">
        <f>SUM(F198:F199)</f>
        <v>37007775.970000006</v>
      </c>
      <c r="G197" s="50">
        <f>SUM(G198:G199)</f>
        <v>23788797.12</v>
      </c>
      <c r="H197" s="11">
        <f aca="true" t="shared" si="28" ref="H197:H206">SUM(G197/F197*100)</f>
        <v>64.28053698575175</v>
      </c>
      <c r="I197" s="50">
        <f t="shared" si="27"/>
        <v>37007775.970000006</v>
      </c>
      <c r="J197" s="50">
        <f t="shared" si="23"/>
        <v>23788797.12</v>
      </c>
      <c r="K197" s="11">
        <f t="shared" si="25"/>
        <v>64.28053698575175</v>
      </c>
    </row>
    <row r="198" spans="1:11" s="1" customFormat="1" ht="37.5">
      <c r="A198" s="13" t="s">
        <v>89</v>
      </c>
      <c r="B198" s="14">
        <v>240601</v>
      </c>
      <c r="C198" s="46"/>
      <c r="D198" s="46"/>
      <c r="E198" s="15"/>
      <c r="F198" s="46">
        <v>35299903.02</v>
      </c>
      <c r="G198" s="46">
        <v>22080924.17</v>
      </c>
      <c r="H198" s="15">
        <f t="shared" si="28"/>
        <v>62.5523649668089</v>
      </c>
      <c r="I198" s="46">
        <f t="shared" si="27"/>
        <v>35299903.02</v>
      </c>
      <c r="J198" s="46">
        <f t="shared" si="23"/>
        <v>22080924.17</v>
      </c>
      <c r="K198" s="15">
        <f t="shared" si="25"/>
        <v>62.5523649668089</v>
      </c>
    </row>
    <row r="199" spans="1:11" s="1" customFormat="1" ht="112.5">
      <c r="A199" s="13" t="s">
        <v>218</v>
      </c>
      <c r="B199" s="14">
        <v>240900</v>
      </c>
      <c r="C199" s="46"/>
      <c r="D199" s="46"/>
      <c r="E199" s="15"/>
      <c r="F199" s="46">
        <v>1707872.95</v>
      </c>
      <c r="G199" s="46">
        <v>1707872.95</v>
      </c>
      <c r="H199" s="15">
        <f t="shared" si="28"/>
        <v>100</v>
      </c>
      <c r="I199" s="46">
        <f t="shared" si="27"/>
        <v>1707872.95</v>
      </c>
      <c r="J199" s="46">
        <f t="shared" si="23"/>
        <v>1707872.95</v>
      </c>
      <c r="K199" s="15">
        <f t="shared" si="25"/>
        <v>100</v>
      </c>
    </row>
    <row r="200" spans="1:11" s="1" customFormat="1" ht="37.5">
      <c r="A200" s="17" t="s">
        <v>90</v>
      </c>
      <c r="B200" s="7">
        <v>250000</v>
      </c>
      <c r="C200" s="50">
        <f>SUM(C201:C204)</f>
        <v>27220893.52</v>
      </c>
      <c r="D200" s="50">
        <f>SUM(D201:D204)</f>
        <v>27002225.580000002</v>
      </c>
      <c r="E200" s="11">
        <f t="shared" si="24"/>
        <v>99.19669080723108</v>
      </c>
      <c r="F200" s="50">
        <f>F203+F204</f>
        <v>3518238.18</v>
      </c>
      <c r="G200" s="50">
        <f>G203+G204</f>
        <v>2363994.41</v>
      </c>
      <c r="H200" s="11">
        <f t="shared" si="28"/>
        <v>67.19256312544479</v>
      </c>
      <c r="I200" s="50">
        <f t="shared" si="27"/>
        <v>30739131.7</v>
      </c>
      <c r="J200" s="50">
        <f>SUM(D200+G200)</f>
        <v>29366219.990000002</v>
      </c>
      <c r="K200" s="11">
        <f>SUM(J200/I200*100)</f>
        <v>95.5336678882182</v>
      </c>
    </row>
    <row r="201" spans="1:11" s="1" customFormat="1" ht="56.25">
      <c r="A201" s="13" t="s">
        <v>219</v>
      </c>
      <c r="B201" s="14">
        <v>250203</v>
      </c>
      <c r="C201" s="46">
        <v>636606</v>
      </c>
      <c r="D201" s="46">
        <v>619978.36</v>
      </c>
      <c r="E201" s="15">
        <f>SUM(D201/C201*100)</f>
        <v>97.3880799112795</v>
      </c>
      <c r="F201" s="46"/>
      <c r="G201" s="46"/>
      <c r="H201" s="15"/>
      <c r="I201" s="46">
        <f t="shared" si="27"/>
        <v>636606</v>
      </c>
      <c r="J201" s="46">
        <f t="shared" si="23"/>
        <v>619978.36</v>
      </c>
      <c r="K201" s="15">
        <f>SUM(J201/I201*100)</f>
        <v>97.3880799112795</v>
      </c>
    </row>
    <row r="202" spans="1:11" s="1" customFormat="1" ht="32.25" customHeight="1">
      <c r="A202" s="13" t="s">
        <v>140</v>
      </c>
      <c r="B202" s="14">
        <v>250301</v>
      </c>
      <c r="C202" s="46">
        <v>22650800</v>
      </c>
      <c r="D202" s="46">
        <v>22650800</v>
      </c>
      <c r="E202" s="15">
        <f>SUM(D202/C202*100)</f>
        <v>100</v>
      </c>
      <c r="F202" s="46"/>
      <c r="G202" s="46"/>
      <c r="H202" s="15"/>
      <c r="I202" s="46">
        <f t="shared" si="27"/>
        <v>22650800</v>
      </c>
      <c r="J202" s="46">
        <f t="shared" si="23"/>
        <v>22650800</v>
      </c>
      <c r="K202" s="15">
        <f>SUM(J202/I202*100)</f>
        <v>100</v>
      </c>
    </row>
    <row r="203" spans="1:11" s="1" customFormat="1" ht="30.75" customHeight="1">
      <c r="A203" s="13" t="s">
        <v>91</v>
      </c>
      <c r="B203" s="14">
        <v>250404</v>
      </c>
      <c r="C203" s="46">
        <v>3868711.52</v>
      </c>
      <c r="D203" s="46">
        <v>3701971.74</v>
      </c>
      <c r="E203" s="15">
        <f>SUM(D203/C203*100)</f>
        <v>95.69004359363554</v>
      </c>
      <c r="F203" s="46">
        <v>3515478.18</v>
      </c>
      <c r="G203" s="46">
        <v>2363994.41</v>
      </c>
      <c r="H203" s="15">
        <f t="shared" si="28"/>
        <v>67.2453159700738</v>
      </c>
      <c r="I203" s="46">
        <f t="shared" si="27"/>
        <v>7384189.7</v>
      </c>
      <c r="J203" s="46">
        <f>SUM(D203+G203)</f>
        <v>6065966.15</v>
      </c>
      <c r="K203" s="15">
        <f aca="true" t="shared" si="29" ref="K203:K214">SUM(J203/I203*100)</f>
        <v>82.14802702048675</v>
      </c>
    </row>
    <row r="204" spans="1:11" s="1" customFormat="1" ht="112.5">
      <c r="A204" s="16" t="s">
        <v>92</v>
      </c>
      <c r="B204" s="14">
        <v>250913</v>
      </c>
      <c r="C204" s="46">
        <v>64776</v>
      </c>
      <c r="D204" s="46">
        <v>29475.48</v>
      </c>
      <c r="E204" s="15">
        <f>SUM(D204/C204*100)</f>
        <v>45.50370507595405</v>
      </c>
      <c r="F204" s="46">
        <v>2760</v>
      </c>
      <c r="G204" s="46"/>
      <c r="H204" s="15"/>
      <c r="I204" s="46">
        <f t="shared" si="27"/>
        <v>67536</v>
      </c>
      <c r="J204" s="46">
        <f>SUM(D204+G204)</f>
        <v>29475.48</v>
      </c>
      <c r="K204" s="15">
        <f t="shared" si="29"/>
        <v>43.64410092395167</v>
      </c>
    </row>
    <row r="205" spans="1:11" s="1" customFormat="1" ht="29.25" customHeight="1">
      <c r="A205" s="7" t="s">
        <v>93</v>
      </c>
      <c r="B205" s="7"/>
      <c r="C205" s="50">
        <f>SUM(C125+C136+C141+C157+C164+C171+C172+C183+C188+C193+C200+C178+C196+C197+C124)</f>
        <v>847481206.49</v>
      </c>
      <c r="D205" s="50">
        <f>SUM(D125+D136+D141+D157+D164+D171+D172+D183+D188+D193+D200+D178+D196+D197+D124)</f>
        <v>841839284.5199999</v>
      </c>
      <c r="E205" s="11">
        <f>SUM(D205/C205*100)</f>
        <v>99.3342717305358</v>
      </c>
      <c r="F205" s="50">
        <f>SUM(F125+F136+F141+F157+F164+F171+F172+F183+F188+F193+F200+F178+F196+F197+F124)</f>
        <v>486946825.54</v>
      </c>
      <c r="G205" s="50">
        <f>SUM(G125+G136+G141+G157+G164+G171+G172+G183+G188+G193+G200+G178+G196+G197+G124)</f>
        <v>332470229.86999995</v>
      </c>
      <c r="H205" s="11">
        <f t="shared" si="28"/>
        <v>68.27649600165415</v>
      </c>
      <c r="I205" s="50">
        <f t="shared" si="27"/>
        <v>1334428032.03</v>
      </c>
      <c r="J205" s="50">
        <f>SUM(D205+G205)</f>
        <v>1174309514.3899999</v>
      </c>
      <c r="K205" s="11">
        <f t="shared" si="29"/>
        <v>88.00096267489079</v>
      </c>
    </row>
    <row r="206" spans="1:11" s="1" customFormat="1" ht="27.75" customHeight="1">
      <c r="A206" s="7" t="s">
        <v>122</v>
      </c>
      <c r="B206" s="7"/>
      <c r="C206" s="50">
        <f>C207+C208+C209+C210+C212+C211+C213</f>
        <v>403231780.95</v>
      </c>
      <c r="D206" s="50">
        <f>D207+D208+D209+D210+D212+D211+D213</f>
        <v>402853250.22</v>
      </c>
      <c r="E206" s="11">
        <f>E207+E208+E209+E210+E212</f>
        <v>499.99585246501016</v>
      </c>
      <c r="F206" s="50">
        <v>140000</v>
      </c>
      <c r="G206" s="50">
        <v>140000</v>
      </c>
      <c r="H206" s="11">
        <f t="shared" si="28"/>
        <v>100</v>
      </c>
      <c r="I206" s="50">
        <f>I207+I208+I209+I210+I212+I211+I213</f>
        <v>403371780.95</v>
      </c>
      <c r="J206" s="50">
        <f>J207+J208+J209+J210+J212+J211+J213</f>
        <v>402993250.22</v>
      </c>
      <c r="K206" s="11">
        <f t="shared" si="29"/>
        <v>99.90615835120929</v>
      </c>
    </row>
    <row r="207" spans="1:11" s="1" customFormat="1" ht="168.75">
      <c r="A207" s="16" t="s">
        <v>141</v>
      </c>
      <c r="B207" s="14">
        <v>250326</v>
      </c>
      <c r="C207" s="46">
        <v>249043935.54</v>
      </c>
      <c r="D207" s="46">
        <v>249038319.56</v>
      </c>
      <c r="E207" s="15">
        <f aca="true" t="shared" si="30" ref="E207:E213">SUM(D207/C207*100)</f>
        <v>99.9977449842383</v>
      </c>
      <c r="F207" s="46"/>
      <c r="G207" s="46"/>
      <c r="H207" s="15"/>
      <c r="I207" s="46">
        <f>SUM(C207)</f>
        <v>249043935.54</v>
      </c>
      <c r="J207" s="46">
        <f>SUM(D207+G207)</f>
        <v>249038319.56</v>
      </c>
      <c r="K207" s="15">
        <f t="shared" si="29"/>
        <v>99.9977449842383</v>
      </c>
    </row>
    <row r="208" spans="1:11" s="1" customFormat="1" ht="206.25">
      <c r="A208" s="16" t="s">
        <v>35</v>
      </c>
      <c r="B208" s="14">
        <v>250328</v>
      </c>
      <c r="C208" s="46">
        <v>134141039</v>
      </c>
      <c r="D208" s="46">
        <v>134141039</v>
      </c>
      <c r="E208" s="15">
        <f t="shared" si="30"/>
        <v>100</v>
      </c>
      <c r="F208" s="46" t="s">
        <v>25</v>
      </c>
      <c r="G208" s="46" t="s">
        <v>25</v>
      </c>
      <c r="H208" s="15" t="s">
        <v>25</v>
      </c>
      <c r="I208" s="46">
        <f>SUM(C208)</f>
        <v>134141039</v>
      </c>
      <c r="J208" s="46">
        <f>SUM(D208)</f>
        <v>134141039</v>
      </c>
      <c r="K208" s="15">
        <f t="shared" si="29"/>
        <v>100</v>
      </c>
    </row>
    <row r="209" spans="1:11" s="1" customFormat="1" ht="112.5">
      <c r="A209" s="16" t="s">
        <v>20</v>
      </c>
      <c r="B209" s="14">
        <v>250330</v>
      </c>
      <c r="C209" s="46">
        <v>71280</v>
      </c>
      <c r="D209" s="46">
        <v>71279.92</v>
      </c>
      <c r="E209" s="15">
        <f t="shared" si="30"/>
        <v>99.99988776655442</v>
      </c>
      <c r="F209" s="46"/>
      <c r="G209" s="46"/>
      <c r="H209" s="15"/>
      <c r="I209" s="46">
        <f aca="true" t="shared" si="31" ref="I209:J211">SUM(C209+F209)</f>
        <v>71280</v>
      </c>
      <c r="J209" s="46">
        <f t="shared" si="31"/>
        <v>71279.92</v>
      </c>
      <c r="K209" s="15">
        <f t="shared" si="29"/>
        <v>99.99988776655442</v>
      </c>
    </row>
    <row r="210" spans="1:11" s="1" customFormat="1" ht="206.25">
      <c r="A210" s="16" t="s">
        <v>116</v>
      </c>
      <c r="B210" s="14">
        <v>250376</v>
      </c>
      <c r="C210" s="46">
        <v>216841.94</v>
      </c>
      <c r="D210" s="46">
        <v>216841.94</v>
      </c>
      <c r="E210" s="15">
        <f t="shared" si="30"/>
        <v>100</v>
      </c>
      <c r="F210" s="46"/>
      <c r="G210" s="46"/>
      <c r="H210" s="15"/>
      <c r="I210" s="46">
        <f t="shared" si="31"/>
        <v>216841.94</v>
      </c>
      <c r="J210" s="46">
        <f t="shared" si="31"/>
        <v>216841.94</v>
      </c>
      <c r="K210" s="15">
        <f t="shared" si="29"/>
        <v>100</v>
      </c>
    </row>
    <row r="211" spans="1:11" s="1" customFormat="1" ht="93.75">
      <c r="A211" s="16" t="s">
        <v>192</v>
      </c>
      <c r="B211" s="14">
        <v>250344</v>
      </c>
      <c r="C211" s="46">
        <v>602000</v>
      </c>
      <c r="D211" s="46">
        <v>602000</v>
      </c>
      <c r="E211" s="15">
        <f t="shared" si="30"/>
        <v>100</v>
      </c>
      <c r="F211" s="46">
        <v>98000</v>
      </c>
      <c r="G211" s="46">
        <v>98000</v>
      </c>
      <c r="H211" s="15">
        <f>SUM(G211/F211*100)</f>
        <v>100</v>
      </c>
      <c r="I211" s="46">
        <f t="shared" si="31"/>
        <v>700000</v>
      </c>
      <c r="J211" s="46">
        <f t="shared" si="31"/>
        <v>700000</v>
      </c>
      <c r="K211" s="15">
        <f t="shared" si="29"/>
        <v>100</v>
      </c>
    </row>
    <row r="212" spans="1:11" s="1" customFormat="1" ht="18.75">
      <c r="A212" s="13" t="s">
        <v>41</v>
      </c>
      <c r="B212" s="14">
        <v>250380</v>
      </c>
      <c r="C212" s="46">
        <v>15588508.47</v>
      </c>
      <c r="D212" s="46">
        <v>15588230.95</v>
      </c>
      <c r="E212" s="15">
        <f t="shared" si="30"/>
        <v>99.99821971421746</v>
      </c>
      <c r="F212" s="46">
        <v>42000</v>
      </c>
      <c r="G212" s="46">
        <v>42000</v>
      </c>
      <c r="H212" s="15">
        <f>SUM(G212/F212*100)</f>
        <v>100</v>
      </c>
      <c r="I212" s="46">
        <f>C212+F212</f>
        <v>15630508.47</v>
      </c>
      <c r="J212" s="46">
        <f>D212+G212</f>
        <v>15630230.95</v>
      </c>
      <c r="K212" s="15">
        <f t="shared" si="29"/>
        <v>99.99822449793918</v>
      </c>
    </row>
    <row r="213" spans="1:11" s="1" customFormat="1" ht="18.75">
      <c r="A213" s="13"/>
      <c r="B213" s="14">
        <v>250388</v>
      </c>
      <c r="C213" s="46">
        <v>3568176</v>
      </c>
      <c r="D213" s="46">
        <v>3195538.85</v>
      </c>
      <c r="E213" s="15">
        <f t="shared" si="30"/>
        <v>89.55664883122357</v>
      </c>
      <c r="F213" s="46"/>
      <c r="G213" s="46"/>
      <c r="H213" s="15"/>
      <c r="I213" s="46">
        <f>C213+F213</f>
        <v>3568176</v>
      </c>
      <c r="J213" s="46">
        <f>D213+G213</f>
        <v>3195538.85</v>
      </c>
      <c r="K213" s="15"/>
    </row>
    <row r="214" spans="1:11" s="1" customFormat="1" ht="26.25" customHeight="1">
      <c r="A214" s="7" t="s">
        <v>3</v>
      </c>
      <c r="B214" s="7"/>
      <c r="C214" s="50">
        <f>C206+C205</f>
        <v>1250712987.44</v>
      </c>
      <c r="D214" s="50">
        <f>D206+D205</f>
        <v>1244692534.7399998</v>
      </c>
      <c r="E214" s="11">
        <f>SUM(D214/C214*100)</f>
        <v>99.51863834784965</v>
      </c>
      <c r="F214" s="50">
        <f>F206+F205</f>
        <v>487086825.54</v>
      </c>
      <c r="G214" s="50">
        <f>G206+G205</f>
        <v>332610229.86999995</v>
      </c>
      <c r="H214" s="11">
        <f>SUM(G214/F214*100)</f>
        <v>68.28561406916674</v>
      </c>
      <c r="I214" s="50">
        <f>I206+I205</f>
        <v>1737799812.98</v>
      </c>
      <c r="J214" s="50">
        <f>J206+J205</f>
        <v>1577302764.61</v>
      </c>
      <c r="K214" s="11">
        <f t="shared" si="29"/>
        <v>90.76435345594969</v>
      </c>
    </row>
    <row r="215" spans="1:11" s="1" customFormat="1" ht="33.75" customHeight="1">
      <c r="A215" s="14" t="s">
        <v>94</v>
      </c>
      <c r="B215" s="14"/>
      <c r="C215" s="46">
        <v>1079600</v>
      </c>
      <c r="D215" s="46">
        <v>491258</v>
      </c>
      <c r="E215" s="15"/>
      <c r="F215" s="46">
        <v>6344</v>
      </c>
      <c r="G215" s="46">
        <v>-46903.18</v>
      </c>
      <c r="H215" s="15"/>
      <c r="I215" s="46">
        <f>SUM(C215+F215)</f>
        <v>1085944</v>
      </c>
      <c r="J215" s="46">
        <f>SUM(D215+G215)</f>
        <v>444354.82</v>
      </c>
      <c r="K215" s="15"/>
    </row>
    <row r="216" spans="1:11" s="1" customFormat="1" ht="30.75" customHeight="1">
      <c r="A216" s="14" t="s">
        <v>95</v>
      </c>
      <c r="B216" s="22"/>
      <c r="C216" s="46">
        <v>-258533183.49</v>
      </c>
      <c r="D216" s="46">
        <v>-263753456.21</v>
      </c>
      <c r="E216" s="40"/>
      <c r="F216" s="46">
        <v>403946907.76</v>
      </c>
      <c r="G216" s="46">
        <v>285791818.35</v>
      </c>
      <c r="H216" s="40"/>
      <c r="I216" s="46">
        <f>SUM(C216+F216)</f>
        <v>145413724.26999998</v>
      </c>
      <c r="J216" s="46">
        <f>SUM(D216+G216)</f>
        <v>22038362.140000015</v>
      </c>
      <c r="K216" s="15"/>
    </row>
    <row r="217" spans="1:11" ht="18.75">
      <c r="A217" s="36"/>
      <c r="B217" s="37"/>
      <c r="C217" s="38"/>
      <c r="D217" s="38"/>
      <c r="E217" s="39"/>
      <c r="F217" s="38"/>
      <c r="G217" s="38"/>
      <c r="H217" s="39"/>
      <c r="I217" s="38"/>
      <c r="J217" s="38"/>
      <c r="K217" s="38"/>
    </row>
    <row r="218" spans="1:7" ht="29.25" customHeight="1">
      <c r="A218" s="59" t="s">
        <v>209</v>
      </c>
      <c r="B218" s="59"/>
      <c r="C218" s="59"/>
      <c r="D218" s="23"/>
      <c r="F218" s="23"/>
      <c r="G218" s="23"/>
    </row>
    <row r="219" spans="1:11" ht="4.5" customHeight="1">
      <c r="A219" s="59"/>
      <c r="B219" s="59"/>
      <c r="C219" s="59"/>
      <c r="D219" s="25"/>
      <c r="E219" s="24"/>
      <c r="F219" s="25"/>
      <c r="G219" s="25"/>
      <c r="H219" s="24"/>
      <c r="I219" s="25"/>
      <c r="J219" s="25"/>
      <c r="K219" s="24"/>
    </row>
    <row r="220" spans="1:11" ht="21">
      <c r="A220" s="41" t="s">
        <v>189</v>
      </c>
      <c r="B220" s="42"/>
      <c r="C220" s="42"/>
      <c r="D220" s="25"/>
      <c r="E220" s="24"/>
      <c r="F220" s="25"/>
      <c r="G220" s="25"/>
      <c r="H220" s="24"/>
      <c r="I220" s="57" t="s">
        <v>220</v>
      </c>
      <c r="J220" s="57"/>
      <c r="K220" s="24"/>
    </row>
    <row r="221" spans="1:11" ht="20.25">
      <c r="A221" s="4"/>
      <c r="B221" s="41"/>
      <c r="C221" s="42"/>
      <c r="D221" s="42"/>
      <c r="E221" s="24"/>
      <c r="F221" s="25"/>
      <c r="G221" s="25"/>
      <c r="H221" s="24"/>
      <c r="I221" s="25"/>
      <c r="J221" s="25"/>
      <c r="K221" s="24"/>
    </row>
    <row r="222" spans="1:11" ht="20.25" customHeight="1">
      <c r="A222" s="58" t="s">
        <v>211</v>
      </c>
      <c r="B222" s="58"/>
      <c r="C222" s="58"/>
      <c r="D222" s="26"/>
      <c r="E222" s="27"/>
      <c r="F222" s="26"/>
      <c r="G222" s="26"/>
      <c r="H222" s="27"/>
      <c r="I222" s="57" t="s">
        <v>213</v>
      </c>
      <c r="J222" s="57"/>
      <c r="K222" s="28"/>
    </row>
    <row r="223" spans="1:11" ht="23.25" customHeight="1">
      <c r="A223" s="51" t="s">
        <v>212</v>
      </c>
      <c r="B223" s="51"/>
      <c r="C223" s="51"/>
      <c r="D223" s="23"/>
      <c r="F223" s="29"/>
      <c r="G223" s="23"/>
      <c r="I223" s="52"/>
      <c r="J223" s="52"/>
      <c r="K223" s="52"/>
    </row>
    <row r="224" spans="3:11" ht="12.75">
      <c r="C224" s="23"/>
      <c r="D224" s="23"/>
      <c r="E224" s="23"/>
      <c r="F224" s="23"/>
      <c r="G224" s="23"/>
      <c r="H224" s="23"/>
      <c r="I224" s="23"/>
      <c r="J224" s="23"/>
      <c r="K224" s="23"/>
    </row>
    <row r="225" spans="3:11" ht="12.75">
      <c r="C225" s="23">
        <f>C122+C216-C214-C215</f>
        <v>-2.384185791015625E-07</v>
      </c>
      <c r="D225" s="23">
        <f>D122+D216-D214-D215</f>
        <v>2.384185791015625E-07</v>
      </c>
      <c r="E225" s="23"/>
      <c r="F225" s="23">
        <f>F122+F216-F214-F215</f>
        <v>-5.960464477539063E-08</v>
      </c>
      <c r="G225" s="23">
        <f>G122+G216-G214-G215</f>
        <v>1.1205702321603894E-07</v>
      </c>
      <c r="H225" s="23"/>
      <c r="I225" s="23">
        <f>I122+I216-I214-I215</f>
        <v>-2.384185791015625E-07</v>
      </c>
      <c r="J225" s="23">
        <f>J122+J216-J214-J215</f>
        <v>1.7165439203381538E-07</v>
      </c>
      <c r="K225" s="23"/>
    </row>
  </sheetData>
  <sheetProtection/>
  <mergeCells count="18">
    <mergeCell ref="J5:K5"/>
    <mergeCell ref="I6:K6"/>
    <mergeCell ref="A6:A7"/>
    <mergeCell ref="B6:B7"/>
    <mergeCell ref="A4:K4"/>
    <mergeCell ref="I1:K1"/>
    <mergeCell ref="I2:K2"/>
    <mergeCell ref="I3:K3"/>
    <mergeCell ref="A223:C223"/>
    <mergeCell ref="I223:K223"/>
    <mergeCell ref="C6:E6"/>
    <mergeCell ref="F6:H6"/>
    <mergeCell ref="A9:K9"/>
    <mergeCell ref="A123:K123"/>
    <mergeCell ref="I222:J222"/>
    <mergeCell ref="A222:C222"/>
    <mergeCell ref="I220:J220"/>
    <mergeCell ref="A218:C219"/>
  </mergeCells>
  <printOptions horizontalCentered="1"/>
  <pageMargins left="0.1968503937007874" right="0.1968503937007874" top="0.71" bottom="0.3937007874015748" header="0" footer="0"/>
  <pageSetup horizontalDpi="600" verticalDpi="600" orientation="landscape" paperSize="9" scale="64" r:id="rId1"/>
  <rowBreaks count="12" manualBreakCount="12">
    <brk id="64" max="10" man="1"/>
    <brk id="115" max="10" man="1"/>
    <brk id="122" max="10" man="1"/>
    <brk id="136" max="10" man="1"/>
    <brk id="142" max="10" man="1"/>
    <brk id="147" max="10" man="1"/>
    <brk id="156" max="10" man="1"/>
    <brk id="165" max="10" man="1"/>
    <brk id="180" max="10" man="1"/>
    <brk id="190" max="10" man="1"/>
    <brk id="203" max="10" man="1"/>
    <brk id="20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ххх</cp:lastModifiedBy>
  <cp:lastPrinted>2016-01-19T09:57:01Z</cp:lastPrinted>
  <dcterms:created xsi:type="dcterms:W3CDTF">2008-02-19T13:14:27Z</dcterms:created>
  <dcterms:modified xsi:type="dcterms:W3CDTF">2016-05-23T14:06:02Z</dcterms:modified>
  <cp:category/>
  <cp:version/>
  <cp:contentType/>
  <cp:contentStatus/>
</cp:coreProperties>
</file>