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1"/>
  </bookViews>
  <sheets>
    <sheet name="Додаток 1 утрим вулиць (1-7)" sheetId="21" r:id="rId1"/>
    <sheet name="Додаток 1 звед утрим. вул" sheetId="22" r:id="rId2"/>
    <sheet name="Додаток 2 Зеленбуд" sheetId="18" r:id="rId3"/>
    <sheet name="Додаток 3 Місця загал корист" sheetId="1" r:id="rId4"/>
  </sheets>
  <externalReferences>
    <externalReference r:id="rId5"/>
  </externalReferences>
  <definedNames>
    <definedName name="_xlnm.Print_Area" localSheetId="0">'Додаток 1 утрим вулиць (1-7)'!$A$1:$AB$293</definedName>
  </definedNames>
  <calcPr calcId="114210"/>
</workbook>
</file>

<file path=xl/calcChain.xml><?xml version="1.0" encoding="utf-8"?>
<calcChain xmlns="http://schemas.openxmlformats.org/spreadsheetml/2006/main">
  <c r="C8" i="22"/>
  <c r="E8"/>
  <c r="G8"/>
  <c r="I8"/>
  <c r="J8"/>
  <c r="C9"/>
  <c r="E9"/>
  <c r="G9"/>
  <c r="I9"/>
  <c r="J9"/>
  <c r="J10"/>
  <c r="J11"/>
  <c r="C12"/>
  <c r="E12"/>
  <c r="G12"/>
  <c r="I12"/>
  <c r="J12"/>
  <c r="C13"/>
  <c r="E13"/>
  <c r="G13"/>
  <c r="I13"/>
  <c r="J13"/>
  <c r="C14"/>
  <c r="E14"/>
  <c r="G14"/>
  <c r="I14"/>
  <c r="J14"/>
  <c r="J15"/>
  <c r="J16"/>
  <c r="C17"/>
  <c r="E17"/>
  <c r="G17"/>
  <c r="I17"/>
  <c r="J17"/>
  <c r="C18"/>
  <c r="E18"/>
  <c r="G18"/>
  <c r="I18"/>
  <c r="J18"/>
  <c r="C19"/>
  <c r="E19"/>
  <c r="G19"/>
  <c r="I19"/>
  <c r="J19"/>
  <c r="C20"/>
  <c r="E20"/>
  <c r="G20"/>
  <c r="I20"/>
  <c r="J20"/>
  <c r="J21"/>
  <c r="J22"/>
  <c r="C23"/>
  <c r="E23"/>
  <c r="G23"/>
  <c r="I23"/>
  <c r="J23"/>
  <c r="C24"/>
  <c r="E24"/>
  <c r="G24"/>
  <c r="I24"/>
  <c r="J24"/>
  <c r="C25"/>
  <c r="E25"/>
  <c r="G25"/>
  <c r="I25"/>
  <c r="J25"/>
  <c r="C26"/>
  <c r="E26"/>
  <c r="G26"/>
  <c r="I26"/>
  <c r="J26"/>
  <c r="J27"/>
  <c r="J28"/>
  <c r="C29"/>
  <c r="E29"/>
  <c r="G29"/>
  <c r="I29"/>
  <c r="J29"/>
  <c r="C32"/>
  <c r="E32"/>
  <c r="G32"/>
  <c r="I32"/>
  <c r="J32"/>
  <c r="C33"/>
  <c r="E33"/>
  <c r="G33"/>
  <c r="I33"/>
  <c r="J33"/>
  <c r="C34"/>
  <c r="E34"/>
  <c r="G34"/>
  <c r="I34"/>
  <c r="J34"/>
  <c r="J35"/>
  <c r="J36"/>
  <c r="C37"/>
  <c r="E37"/>
  <c r="G37"/>
  <c r="I37"/>
  <c r="J37"/>
  <c r="C38"/>
  <c r="E38"/>
  <c r="G38"/>
  <c r="I38"/>
  <c r="J38"/>
  <c r="C39"/>
  <c r="E39"/>
  <c r="G39"/>
  <c r="I39"/>
  <c r="J39"/>
  <c r="J40"/>
  <c r="J41"/>
  <c r="C42"/>
  <c r="E42"/>
  <c r="G42"/>
  <c r="I42"/>
  <c r="J42"/>
  <c r="C43"/>
  <c r="E43"/>
  <c r="G43"/>
  <c r="I43"/>
  <c r="J43"/>
  <c r="C44"/>
  <c r="E44"/>
  <c r="G44"/>
  <c r="I44"/>
  <c r="J44"/>
  <c r="J45"/>
  <c r="J46"/>
  <c r="C47"/>
  <c r="E47"/>
  <c r="G47"/>
  <c r="I47"/>
  <c r="J47"/>
  <c r="C48"/>
  <c r="E48"/>
  <c r="G48"/>
  <c r="I48"/>
  <c r="J48"/>
  <c r="C49"/>
  <c r="E49"/>
  <c r="G49"/>
  <c r="I49"/>
  <c r="J49"/>
  <c r="J50"/>
  <c r="J51"/>
  <c r="C52"/>
  <c r="E52"/>
  <c r="G52"/>
  <c r="I52"/>
  <c r="J52"/>
  <c r="J53"/>
  <c r="J54"/>
  <c r="J62"/>
  <c r="J63"/>
  <c r="J64"/>
  <c r="J65"/>
  <c r="J66"/>
  <c r="J67"/>
  <c r="C72"/>
  <c r="E72"/>
  <c r="G72"/>
  <c r="I72"/>
  <c r="C73"/>
  <c r="E73"/>
  <c r="G73"/>
  <c r="I73"/>
  <c r="J72"/>
  <c r="C74"/>
  <c r="E74"/>
  <c r="G74"/>
  <c r="I74"/>
  <c r="C75"/>
  <c r="E75"/>
  <c r="G75"/>
  <c r="I75"/>
  <c r="J74"/>
  <c r="C76"/>
  <c r="E76"/>
  <c r="G76"/>
  <c r="I76"/>
  <c r="C77"/>
  <c r="E77"/>
  <c r="G77"/>
  <c r="I77"/>
  <c r="J76"/>
  <c r="C78"/>
  <c r="E78"/>
  <c r="G78"/>
  <c r="I78"/>
  <c r="C79"/>
  <c r="E79"/>
  <c r="G79"/>
  <c r="I79"/>
  <c r="J78"/>
  <c r="J80"/>
  <c r="J81"/>
  <c r="I82"/>
  <c r="N15" i="21"/>
  <c r="O15"/>
  <c r="P15"/>
  <c r="Q15"/>
  <c r="R15"/>
  <c r="S15"/>
  <c r="T15"/>
  <c r="U15"/>
  <c r="N16"/>
  <c r="O16"/>
  <c r="P16"/>
  <c r="Q16"/>
  <c r="R16"/>
  <c r="S16"/>
  <c r="T16"/>
  <c r="U16"/>
  <c r="N17"/>
  <c r="O17"/>
  <c r="P17"/>
  <c r="Q17"/>
  <c r="R17"/>
  <c r="S17"/>
  <c r="T17"/>
  <c r="U17"/>
  <c r="N18"/>
  <c r="O18"/>
  <c r="P18"/>
  <c r="Q18"/>
  <c r="R18"/>
  <c r="S18"/>
  <c r="T18"/>
  <c r="U18"/>
  <c r="N19"/>
  <c r="O19"/>
  <c r="P19"/>
  <c r="Q19"/>
  <c r="R19"/>
  <c r="S19"/>
  <c r="T19"/>
  <c r="U19"/>
  <c r="N20"/>
  <c r="O20"/>
  <c r="P20"/>
  <c r="Q20"/>
  <c r="R20"/>
  <c r="S20"/>
  <c r="T20"/>
  <c r="U20"/>
  <c r="N21"/>
  <c r="O21"/>
  <c r="P21"/>
  <c r="Q21"/>
  <c r="R21"/>
  <c r="S21"/>
  <c r="T21"/>
  <c r="U21"/>
  <c r="N22"/>
  <c r="O22"/>
  <c r="P22"/>
  <c r="Q22"/>
  <c r="R22"/>
  <c r="S22"/>
  <c r="T22"/>
  <c r="U22"/>
  <c r="N23"/>
  <c r="O23"/>
  <c r="P23"/>
  <c r="Q23"/>
  <c r="R23"/>
  <c r="S23"/>
  <c r="T23"/>
  <c r="U23"/>
  <c r="N24"/>
  <c r="O24"/>
  <c r="P24"/>
  <c r="Q24"/>
  <c r="R24"/>
  <c r="S24"/>
  <c r="T24"/>
  <c r="U24"/>
  <c r="N25"/>
  <c r="O25"/>
  <c r="P25"/>
  <c r="Q25"/>
  <c r="R25"/>
  <c r="S25"/>
  <c r="T25"/>
  <c r="U25"/>
  <c r="N26"/>
  <c r="O26"/>
  <c r="P26"/>
  <c r="Q26"/>
  <c r="R26"/>
  <c r="S26"/>
  <c r="T26"/>
  <c r="U26"/>
  <c r="N27"/>
  <c r="O27"/>
  <c r="P27"/>
  <c r="Q27"/>
  <c r="R27"/>
  <c r="S27"/>
  <c r="T27"/>
  <c r="U27"/>
  <c r="N28"/>
  <c r="O28"/>
  <c r="P28"/>
  <c r="Q28"/>
  <c r="R28"/>
  <c r="S28"/>
  <c r="T28"/>
  <c r="U28"/>
  <c r="N29"/>
  <c r="O29"/>
  <c r="P29"/>
  <c r="Q29"/>
  <c r="R29"/>
  <c r="S29"/>
  <c r="T29"/>
  <c r="U29"/>
  <c r="N30"/>
  <c r="O30"/>
  <c r="P30"/>
  <c r="Q30"/>
  <c r="R30"/>
  <c r="S30"/>
  <c r="T30"/>
  <c r="U30"/>
  <c r="N31"/>
  <c r="O31"/>
  <c r="P31"/>
  <c r="Q31"/>
  <c r="R31"/>
  <c r="S31"/>
  <c r="T31"/>
  <c r="U31"/>
  <c r="N32"/>
  <c r="O32"/>
  <c r="P32"/>
  <c r="Q32"/>
  <c r="R32"/>
  <c r="S32"/>
  <c r="T32"/>
  <c r="U32"/>
  <c r="C33"/>
  <c r="D33"/>
  <c r="E33"/>
  <c r="N33"/>
  <c r="O33"/>
  <c r="P33"/>
  <c r="Q33"/>
  <c r="R33"/>
  <c r="S33"/>
  <c r="T33"/>
  <c r="U33"/>
  <c r="N38"/>
  <c r="O38"/>
  <c r="P38"/>
  <c r="Q38"/>
  <c r="R38"/>
  <c r="S38"/>
  <c r="T38"/>
  <c r="U38"/>
  <c r="N39"/>
  <c r="O39"/>
  <c r="P39"/>
  <c r="Q39"/>
  <c r="R39"/>
  <c r="S39"/>
  <c r="T39"/>
  <c r="U39"/>
  <c r="N40"/>
  <c r="O40"/>
  <c r="P40"/>
  <c r="Q40"/>
  <c r="R40"/>
  <c r="S40"/>
  <c r="T40"/>
  <c r="U40"/>
  <c r="N41"/>
  <c r="O41"/>
  <c r="P41"/>
  <c r="Q41"/>
  <c r="R41"/>
  <c r="S41"/>
  <c r="T41"/>
  <c r="U41"/>
  <c r="N42"/>
  <c r="O42"/>
  <c r="P42"/>
  <c r="Q42"/>
  <c r="R42"/>
  <c r="S42"/>
  <c r="T42"/>
  <c r="U42"/>
  <c r="N43"/>
  <c r="O43"/>
  <c r="P43"/>
  <c r="Q43"/>
  <c r="R43"/>
  <c r="S43"/>
  <c r="T43"/>
  <c r="U43"/>
  <c r="N44"/>
  <c r="O44"/>
  <c r="P44"/>
  <c r="Q44"/>
  <c r="R44"/>
  <c r="S44"/>
  <c r="T44"/>
  <c r="U44"/>
  <c r="N45"/>
  <c r="O45"/>
  <c r="P45"/>
  <c r="Q45"/>
  <c r="R45"/>
  <c r="S45"/>
  <c r="T45"/>
  <c r="U45"/>
  <c r="N46"/>
  <c r="O46"/>
  <c r="P46"/>
  <c r="Q46"/>
  <c r="R46"/>
  <c r="S46"/>
  <c r="T46"/>
  <c r="U46"/>
  <c r="N47"/>
  <c r="O47"/>
  <c r="P47"/>
  <c r="Q47"/>
  <c r="R47"/>
  <c r="S47"/>
  <c r="T47"/>
  <c r="U47"/>
  <c r="N48"/>
  <c r="O48"/>
  <c r="P48"/>
  <c r="Q48"/>
  <c r="R48"/>
  <c r="S48"/>
  <c r="T48"/>
  <c r="U48"/>
  <c r="N49"/>
  <c r="O49"/>
  <c r="P49"/>
  <c r="Q49"/>
  <c r="R49"/>
  <c r="S49"/>
  <c r="T49"/>
  <c r="U49"/>
  <c r="N50"/>
  <c r="O50"/>
  <c r="P50"/>
  <c r="Q50"/>
  <c r="R50"/>
  <c r="S50"/>
  <c r="T50"/>
  <c r="U50"/>
  <c r="N51"/>
  <c r="O51"/>
  <c r="P51"/>
  <c r="Q51"/>
  <c r="R51"/>
  <c r="S51"/>
  <c r="T51"/>
  <c r="U51"/>
  <c r="N52"/>
  <c r="O52"/>
  <c r="P52"/>
  <c r="Q52"/>
  <c r="R52"/>
  <c r="S52"/>
  <c r="T52"/>
  <c r="U52"/>
  <c r="N53"/>
  <c r="O53"/>
  <c r="P53"/>
  <c r="Q53"/>
  <c r="R53"/>
  <c r="S53"/>
  <c r="T53"/>
  <c r="U53"/>
  <c r="N54"/>
  <c r="O54"/>
  <c r="P54"/>
  <c r="Q54"/>
  <c r="R54"/>
  <c r="S54"/>
  <c r="T54"/>
  <c r="U54"/>
  <c r="N55"/>
  <c r="O55"/>
  <c r="P55"/>
  <c r="Q55"/>
  <c r="R55"/>
  <c r="S55"/>
  <c r="T55"/>
  <c r="U55"/>
  <c r="N56"/>
  <c r="O56"/>
  <c r="P56"/>
  <c r="Q56"/>
  <c r="R56"/>
  <c r="S56"/>
  <c r="T56"/>
  <c r="U56"/>
  <c r="N57"/>
  <c r="O57"/>
  <c r="P57"/>
  <c r="Q57"/>
  <c r="R57"/>
  <c r="S57"/>
  <c r="T57"/>
  <c r="U57"/>
  <c r="N58"/>
  <c r="O58"/>
  <c r="P58"/>
  <c r="Q58"/>
  <c r="R58"/>
  <c r="S58"/>
  <c r="T58"/>
  <c r="U58"/>
  <c r="N59"/>
  <c r="O59"/>
  <c r="P59"/>
  <c r="Q59"/>
  <c r="R59"/>
  <c r="S59"/>
  <c r="T59"/>
  <c r="U59"/>
  <c r="N60"/>
  <c r="O60"/>
  <c r="P60"/>
  <c r="Q60"/>
  <c r="R60"/>
  <c r="S60"/>
  <c r="T60"/>
  <c r="U60"/>
  <c r="N61"/>
  <c r="O61"/>
  <c r="P61"/>
  <c r="Q61"/>
  <c r="R61"/>
  <c r="S61"/>
  <c r="T61"/>
  <c r="U61"/>
  <c r="N62"/>
  <c r="O62"/>
  <c r="P62"/>
  <c r="Q62"/>
  <c r="R62"/>
  <c r="S62"/>
  <c r="T62"/>
  <c r="U62"/>
  <c r="N63"/>
  <c r="O63"/>
  <c r="P63"/>
  <c r="Q63"/>
  <c r="R63"/>
  <c r="S63"/>
  <c r="T63"/>
  <c r="U63"/>
  <c r="N64"/>
  <c r="O64"/>
  <c r="P64"/>
  <c r="Q64"/>
  <c r="R64"/>
  <c r="S64"/>
  <c r="T64"/>
  <c r="U64"/>
  <c r="N65"/>
  <c r="O65"/>
  <c r="P65"/>
  <c r="Q65"/>
  <c r="R65"/>
  <c r="S65"/>
  <c r="T65"/>
  <c r="U65"/>
  <c r="N66"/>
  <c r="O66"/>
  <c r="P66"/>
  <c r="Q66"/>
  <c r="R66"/>
  <c r="S66"/>
  <c r="T66"/>
  <c r="U66"/>
  <c r="N67"/>
  <c r="O67"/>
  <c r="P67"/>
  <c r="Q67"/>
  <c r="R67"/>
  <c r="S67"/>
  <c r="T67"/>
  <c r="U67"/>
  <c r="N68"/>
  <c r="O68"/>
  <c r="P68"/>
  <c r="Q68"/>
  <c r="R68"/>
  <c r="S68"/>
  <c r="T68"/>
  <c r="U68"/>
  <c r="N69"/>
  <c r="O69"/>
  <c r="P69"/>
  <c r="Q69"/>
  <c r="R69"/>
  <c r="S69"/>
  <c r="T69"/>
  <c r="U69"/>
  <c r="N70"/>
  <c r="O70"/>
  <c r="P70"/>
  <c r="Q70"/>
  <c r="R70"/>
  <c r="S70"/>
  <c r="T70"/>
  <c r="U70"/>
  <c r="N73"/>
  <c r="O73"/>
  <c r="P73"/>
  <c r="Q73"/>
  <c r="R73"/>
  <c r="S73"/>
  <c r="T73"/>
  <c r="U73"/>
  <c r="N74"/>
  <c r="O74"/>
  <c r="P74"/>
  <c r="Q74"/>
  <c r="R74"/>
  <c r="S74"/>
  <c r="T74"/>
  <c r="U74"/>
  <c r="N75"/>
  <c r="O75"/>
  <c r="P75"/>
  <c r="Q75"/>
  <c r="R75"/>
  <c r="S75"/>
  <c r="T75"/>
  <c r="U75"/>
  <c r="N76"/>
  <c r="O76"/>
  <c r="P76"/>
  <c r="Q76"/>
  <c r="R76"/>
  <c r="S76"/>
  <c r="T76"/>
  <c r="U76"/>
  <c r="N77"/>
  <c r="O77"/>
  <c r="P77"/>
  <c r="Q77"/>
  <c r="R77"/>
  <c r="S77"/>
  <c r="T77"/>
  <c r="U77"/>
  <c r="N78"/>
  <c r="O78"/>
  <c r="P78"/>
  <c r="Q78"/>
  <c r="R78"/>
  <c r="S78"/>
  <c r="T78"/>
  <c r="U78"/>
  <c r="N79"/>
  <c r="O79"/>
  <c r="P79"/>
  <c r="Q79"/>
  <c r="R79"/>
  <c r="S79"/>
  <c r="T79"/>
  <c r="U79"/>
  <c r="N80"/>
  <c r="O80"/>
  <c r="P80"/>
  <c r="Q80"/>
  <c r="R80"/>
  <c r="S80"/>
  <c r="T80"/>
  <c r="U80"/>
  <c r="N81"/>
  <c r="O81"/>
  <c r="P81"/>
  <c r="Q81"/>
  <c r="R81"/>
  <c r="S81"/>
  <c r="T81"/>
  <c r="U81"/>
  <c r="N82"/>
  <c r="O82"/>
  <c r="P82"/>
  <c r="Q82"/>
  <c r="R82"/>
  <c r="S82"/>
  <c r="T82"/>
  <c r="U82"/>
  <c r="C83"/>
  <c r="D83"/>
  <c r="E83"/>
  <c r="N83"/>
  <c r="O83"/>
  <c r="P83"/>
  <c r="Q83"/>
  <c r="R83"/>
  <c r="S83"/>
  <c r="T83"/>
  <c r="U83"/>
  <c r="O86"/>
  <c r="P86"/>
  <c r="Q86"/>
  <c r="R86"/>
  <c r="S86"/>
  <c r="T86"/>
  <c r="U86"/>
  <c r="O87"/>
  <c r="P87"/>
  <c r="Q87"/>
  <c r="R87"/>
  <c r="S87"/>
  <c r="T87"/>
  <c r="U87"/>
  <c r="O88"/>
  <c r="P88"/>
  <c r="Q88"/>
  <c r="R88"/>
  <c r="S88"/>
  <c r="T88"/>
  <c r="U88"/>
  <c r="O89"/>
  <c r="P89"/>
  <c r="Q89"/>
  <c r="R89"/>
  <c r="S89"/>
  <c r="T89"/>
  <c r="U89"/>
  <c r="O90"/>
  <c r="P90"/>
  <c r="Q90"/>
  <c r="R90"/>
  <c r="S90"/>
  <c r="T90"/>
  <c r="U90"/>
  <c r="O91"/>
  <c r="P91"/>
  <c r="Q91"/>
  <c r="R91"/>
  <c r="S91"/>
  <c r="T91"/>
  <c r="U91"/>
  <c r="O92"/>
  <c r="P92"/>
  <c r="Q92"/>
  <c r="R92"/>
  <c r="S92"/>
  <c r="T92"/>
  <c r="U92"/>
  <c r="O93"/>
  <c r="P93"/>
  <c r="Q93"/>
  <c r="R93"/>
  <c r="S93"/>
  <c r="T93"/>
  <c r="U93"/>
  <c r="O94"/>
  <c r="P94"/>
  <c r="Q94"/>
  <c r="R94"/>
  <c r="S94"/>
  <c r="T94"/>
  <c r="U94"/>
  <c r="O95"/>
  <c r="P95"/>
  <c r="Q95"/>
  <c r="R95"/>
  <c r="S95"/>
  <c r="T95"/>
  <c r="U95"/>
  <c r="O96"/>
  <c r="P96"/>
  <c r="Q96"/>
  <c r="R96"/>
  <c r="S96"/>
  <c r="T96"/>
  <c r="U96"/>
  <c r="O97"/>
  <c r="P97"/>
  <c r="Q97"/>
  <c r="R97"/>
  <c r="S97"/>
  <c r="T97"/>
  <c r="U97"/>
  <c r="O98"/>
  <c r="P98"/>
  <c r="Q98"/>
  <c r="R98"/>
  <c r="S98"/>
  <c r="T98"/>
  <c r="U98"/>
  <c r="O99"/>
  <c r="P99"/>
  <c r="Q99"/>
  <c r="R99"/>
  <c r="S99"/>
  <c r="T99"/>
  <c r="U99"/>
  <c r="O100"/>
  <c r="P100"/>
  <c r="Q100"/>
  <c r="R100"/>
  <c r="S100"/>
  <c r="T100"/>
  <c r="U100"/>
  <c r="O101"/>
  <c r="P101"/>
  <c r="Q101"/>
  <c r="R101"/>
  <c r="S101"/>
  <c r="T101"/>
  <c r="U101"/>
  <c r="O102"/>
  <c r="P102"/>
  <c r="Q102"/>
  <c r="R102"/>
  <c r="S102"/>
  <c r="T102"/>
  <c r="U102"/>
  <c r="O103"/>
  <c r="P103"/>
  <c r="Q103"/>
  <c r="R103"/>
  <c r="S103"/>
  <c r="T103"/>
  <c r="U103"/>
  <c r="O104"/>
  <c r="P104"/>
  <c r="Q104"/>
  <c r="R104"/>
  <c r="S104"/>
  <c r="T104"/>
  <c r="U104"/>
  <c r="O105"/>
  <c r="P105"/>
  <c r="Q105"/>
  <c r="R105"/>
  <c r="S105"/>
  <c r="T105"/>
  <c r="U105"/>
  <c r="O106"/>
  <c r="P106"/>
  <c r="Q106"/>
  <c r="R106"/>
  <c r="S106"/>
  <c r="T106"/>
  <c r="U106"/>
  <c r="O107"/>
  <c r="P107"/>
  <c r="Q107"/>
  <c r="R107"/>
  <c r="S107"/>
  <c r="T107"/>
  <c r="U107"/>
  <c r="O110"/>
  <c r="P110"/>
  <c r="Q110"/>
  <c r="R110"/>
  <c r="S110"/>
  <c r="T110"/>
  <c r="U110"/>
  <c r="O111"/>
  <c r="P111"/>
  <c r="Q111"/>
  <c r="R111"/>
  <c r="T111"/>
  <c r="U111"/>
  <c r="O112"/>
  <c r="P112"/>
  <c r="Q112"/>
  <c r="R112"/>
  <c r="T112"/>
  <c r="U112"/>
  <c r="O113"/>
  <c r="P113"/>
  <c r="Q113"/>
  <c r="R113"/>
  <c r="T113"/>
  <c r="U113"/>
  <c r="C114"/>
  <c r="D114"/>
  <c r="E114"/>
  <c r="O114"/>
  <c r="P114"/>
  <c r="Q114"/>
  <c r="R114"/>
  <c r="S114"/>
  <c r="T114"/>
  <c r="U114"/>
  <c r="O117"/>
  <c r="P117"/>
  <c r="Q117"/>
  <c r="R117"/>
  <c r="T117"/>
  <c r="U117"/>
  <c r="O118"/>
  <c r="P118"/>
  <c r="Q118"/>
  <c r="R118"/>
  <c r="T118"/>
  <c r="U118"/>
  <c r="O119"/>
  <c r="P119"/>
  <c r="Q119"/>
  <c r="R119"/>
  <c r="T119"/>
  <c r="U119"/>
  <c r="O120"/>
  <c r="P120"/>
  <c r="Q120"/>
  <c r="R120"/>
  <c r="T120"/>
  <c r="U120"/>
  <c r="O121"/>
  <c r="P121"/>
  <c r="Q121"/>
  <c r="R121"/>
  <c r="T121"/>
  <c r="U121"/>
  <c r="O122"/>
  <c r="P122"/>
  <c r="Q122"/>
  <c r="R122"/>
  <c r="T122"/>
  <c r="U122"/>
  <c r="O123"/>
  <c r="P123"/>
  <c r="Q123"/>
  <c r="R123"/>
  <c r="T123"/>
  <c r="U123"/>
  <c r="O124"/>
  <c r="P124"/>
  <c r="Q124"/>
  <c r="R124"/>
  <c r="T124"/>
  <c r="U124"/>
  <c r="O125"/>
  <c r="P125"/>
  <c r="Q125"/>
  <c r="R125"/>
  <c r="T125"/>
  <c r="U125"/>
  <c r="O126"/>
  <c r="P126"/>
  <c r="Q126"/>
  <c r="R126"/>
  <c r="T126"/>
  <c r="U126"/>
  <c r="O127"/>
  <c r="P127"/>
  <c r="Q127"/>
  <c r="R127"/>
  <c r="T127"/>
  <c r="U127"/>
  <c r="O128"/>
  <c r="P128"/>
  <c r="Q128"/>
  <c r="R128"/>
  <c r="T128"/>
  <c r="U128"/>
  <c r="O129"/>
  <c r="P129"/>
  <c r="Q129"/>
  <c r="R129"/>
  <c r="T129"/>
  <c r="U129"/>
  <c r="O130"/>
  <c r="P130"/>
  <c r="Q130"/>
  <c r="R130"/>
  <c r="T130"/>
  <c r="U130"/>
  <c r="O131"/>
  <c r="P131"/>
  <c r="Q131"/>
  <c r="R131"/>
  <c r="T131"/>
  <c r="U131"/>
  <c r="O132"/>
  <c r="P132"/>
  <c r="Q132"/>
  <c r="R132"/>
  <c r="T132"/>
  <c r="U132"/>
  <c r="O133"/>
  <c r="P133"/>
  <c r="Q133"/>
  <c r="R133"/>
  <c r="T133"/>
  <c r="U133"/>
  <c r="O134"/>
  <c r="P134"/>
  <c r="Q134"/>
  <c r="R134"/>
  <c r="T134"/>
  <c r="U134"/>
  <c r="O135"/>
  <c r="P135"/>
  <c r="Q135"/>
  <c r="R135"/>
  <c r="T135"/>
  <c r="U135"/>
  <c r="O136"/>
  <c r="P136"/>
  <c r="Q136"/>
  <c r="R136"/>
  <c r="T136"/>
  <c r="U136"/>
  <c r="O137"/>
  <c r="P137"/>
  <c r="Q137"/>
  <c r="R137"/>
  <c r="T137"/>
  <c r="U137"/>
  <c r="O138"/>
  <c r="P138"/>
  <c r="Q138"/>
  <c r="R138"/>
  <c r="T138"/>
  <c r="U138"/>
  <c r="O139"/>
  <c r="P139"/>
  <c r="Q139"/>
  <c r="R139"/>
  <c r="T139"/>
  <c r="U139"/>
  <c r="O140"/>
  <c r="P140"/>
  <c r="Q140"/>
  <c r="R140"/>
  <c r="T140"/>
  <c r="U140"/>
  <c r="O141"/>
  <c r="P141"/>
  <c r="Q141"/>
  <c r="R141"/>
  <c r="T141"/>
  <c r="U141"/>
  <c r="O142"/>
  <c r="P142"/>
  <c r="Q142"/>
  <c r="R142"/>
  <c r="T142"/>
  <c r="U142"/>
  <c r="O143"/>
  <c r="P143"/>
  <c r="Q143"/>
  <c r="R143"/>
  <c r="T143"/>
  <c r="U143"/>
  <c r="O146"/>
  <c r="P146"/>
  <c r="Q146"/>
  <c r="R146"/>
  <c r="T146"/>
  <c r="U146"/>
  <c r="O147"/>
  <c r="P147"/>
  <c r="Q147"/>
  <c r="R147"/>
  <c r="T147"/>
  <c r="U147"/>
  <c r="O148"/>
  <c r="P148"/>
  <c r="Q148"/>
  <c r="R148"/>
  <c r="T148"/>
  <c r="U148"/>
  <c r="O149"/>
  <c r="P149"/>
  <c r="Q149"/>
  <c r="R149"/>
  <c r="T149"/>
  <c r="U149"/>
  <c r="O150"/>
  <c r="P150"/>
  <c r="Q150"/>
  <c r="R150"/>
  <c r="T150"/>
  <c r="U150"/>
  <c r="O151"/>
  <c r="P151"/>
  <c r="Q151"/>
  <c r="R151"/>
  <c r="T151"/>
  <c r="U151"/>
  <c r="O152"/>
  <c r="P152"/>
  <c r="Q152"/>
  <c r="R152"/>
  <c r="T152"/>
  <c r="U152"/>
  <c r="O153"/>
  <c r="P153"/>
  <c r="Q153"/>
  <c r="R153"/>
  <c r="T153"/>
  <c r="U153"/>
  <c r="O154"/>
  <c r="P154"/>
  <c r="Q154"/>
  <c r="R154"/>
  <c r="T154"/>
  <c r="U154"/>
  <c r="O155"/>
  <c r="P155"/>
  <c r="Q155"/>
  <c r="R155"/>
  <c r="T155"/>
  <c r="U155"/>
  <c r="O156"/>
  <c r="P156"/>
  <c r="Q156"/>
  <c r="R156"/>
  <c r="T156"/>
  <c r="U156"/>
  <c r="O157"/>
  <c r="P157"/>
  <c r="Q157"/>
  <c r="R157"/>
  <c r="T157"/>
  <c r="U157"/>
  <c r="O158"/>
  <c r="P158"/>
  <c r="Q158"/>
  <c r="R158"/>
  <c r="T158"/>
  <c r="U158"/>
  <c r="O159"/>
  <c r="P159"/>
  <c r="Q159"/>
  <c r="R159"/>
  <c r="T159"/>
  <c r="U159"/>
  <c r="O160"/>
  <c r="P160"/>
  <c r="Q160"/>
  <c r="R160"/>
  <c r="T160"/>
  <c r="U160"/>
  <c r="O161"/>
  <c r="P161"/>
  <c r="Q161"/>
  <c r="R161"/>
  <c r="T161"/>
  <c r="U161"/>
  <c r="O162"/>
  <c r="P162"/>
  <c r="Q162"/>
  <c r="R162"/>
  <c r="T162"/>
  <c r="U162"/>
  <c r="O163"/>
  <c r="P163"/>
  <c r="Q163"/>
  <c r="R163"/>
  <c r="T163"/>
  <c r="U163"/>
  <c r="O164"/>
  <c r="P164"/>
  <c r="Q164"/>
  <c r="R164"/>
  <c r="T164"/>
  <c r="U164"/>
  <c r="O165"/>
  <c r="P165"/>
  <c r="Q165"/>
  <c r="R165"/>
  <c r="T165"/>
  <c r="U165"/>
  <c r="O166"/>
  <c r="P166"/>
  <c r="Q166"/>
  <c r="R166"/>
  <c r="T166"/>
  <c r="U166"/>
  <c r="O167"/>
  <c r="P167"/>
  <c r="Q167"/>
  <c r="R167"/>
  <c r="T167"/>
  <c r="U167"/>
  <c r="O168"/>
  <c r="P168"/>
  <c r="Q168"/>
  <c r="R168"/>
  <c r="T168"/>
  <c r="U168"/>
  <c r="O169"/>
  <c r="P169"/>
  <c r="Q169"/>
  <c r="R169"/>
  <c r="T169"/>
  <c r="U169"/>
  <c r="O170"/>
  <c r="P170"/>
  <c r="Q170"/>
  <c r="R170"/>
  <c r="T170"/>
  <c r="U170"/>
  <c r="O171"/>
  <c r="P171"/>
  <c r="Q171"/>
  <c r="R171"/>
  <c r="T171"/>
  <c r="U171"/>
  <c r="O172"/>
  <c r="P172"/>
  <c r="Q172"/>
  <c r="R172"/>
  <c r="T172"/>
  <c r="U172"/>
  <c r="O173"/>
  <c r="P173"/>
  <c r="Q173"/>
  <c r="R173"/>
  <c r="T173"/>
  <c r="U173"/>
  <c r="O174"/>
  <c r="P174"/>
  <c r="Q174"/>
  <c r="R174"/>
  <c r="T174"/>
  <c r="U174"/>
  <c r="O175"/>
  <c r="P175"/>
  <c r="Q175"/>
  <c r="R175"/>
  <c r="T175"/>
  <c r="U175"/>
  <c r="O176"/>
  <c r="P176"/>
  <c r="Q176"/>
  <c r="R176"/>
  <c r="T176"/>
  <c r="U176"/>
  <c r="O177"/>
  <c r="P177"/>
  <c r="Q177"/>
  <c r="R177"/>
  <c r="T177"/>
  <c r="U177"/>
  <c r="O178"/>
  <c r="P178"/>
  <c r="Q178"/>
  <c r="R178"/>
  <c r="T178"/>
  <c r="U178"/>
  <c r="O179"/>
  <c r="P179"/>
  <c r="Q179"/>
  <c r="R179"/>
  <c r="T179"/>
  <c r="U179"/>
  <c r="O180"/>
  <c r="P180"/>
  <c r="Q180"/>
  <c r="R180"/>
  <c r="T180"/>
  <c r="U180"/>
  <c r="O181"/>
  <c r="P181"/>
  <c r="Q181"/>
  <c r="R181"/>
  <c r="T181"/>
  <c r="U181"/>
  <c r="O184"/>
  <c r="P184"/>
  <c r="Q184"/>
  <c r="R184"/>
  <c r="T184"/>
  <c r="U184"/>
  <c r="O185"/>
  <c r="P185"/>
  <c r="Q185"/>
  <c r="R185"/>
  <c r="T185"/>
  <c r="U185"/>
  <c r="O186"/>
  <c r="P186"/>
  <c r="Q186"/>
  <c r="R186"/>
  <c r="T186"/>
  <c r="U186"/>
  <c r="O187"/>
  <c r="P187"/>
  <c r="Q187"/>
  <c r="R187"/>
  <c r="T187"/>
  <c r="U187"/>
  <c r="O188"/>
  <c r="P188"/>
  <c r="Q188"/>
  <c r="R188"/>
  <c r="T188"/>
  <c r="U188"/>
  <c r="O189"/>
  <c r="P189"/>
  <c r="Q189"/>
  <c r="R189"/>
  <c r="T189"/>
  <c r="U189"/>
  <c r="O190"/>
  <c r="P190"/>
  <c r="Q190"/>
  <c r="R190"/>
  <c r="T190"/>
  <c r="U190"/>
  <c r="O191"/>
  <c r="P191"/>
  <c r="Q191"/>
  <c r="R191"/>
  <c r="T191"/>
  <c r="U191"/>
  <c r="O192"/>
  <c r="P192"/>
  <c r="Q192"/>
  <c r="R192"/>
  <c r="T192"/>
  <c r="U192"/>
  <c r="O193"/>
  <c r="P193"/>
  <c r="Q193"/>
  <c r="R193"/>
  <c r="T193"/>
  <c r="U193"/>
  <c r="O194"/>
  <c r="P194"/>
  <c r="Q194"/>
  <c r="R194"/>
  <c r="T194"/>
  <c r="U194"/>
  <c r="O195"/>
  <c r="P195"/>
  <c r="Q195"/>
  <c r="R195"/>
  <c r="T195"/>
  <c r="U195"/>
  <c r="O196"/>
  <c r="P196"/>
  <c r="Q196"/>
  <c r="R196"/>
  <c r="T196"/>
  <c r="U196"/>
  <c r="O197"/>
  <c r="P197"/>
  <c r="Q197"/>
  <c r="R197"/>
  <c r="T197"/>
  <c r="U197"/>
  <c r="O198"/>
  <c r="P198"/>
  <c r="Q198"/>
  <c r="R198"/>
  <c r="T198"/>
  <c r="U198"/>
  <c r="O199"/>
  <c r="P199"/>
  <c r="Q199"/>
  <c r="R199"/>
  <c r="T199"/>
  <c r="U199"/>
  <c r="O200"/>
  <c r="P200"/>
  <c r="Q200"/>
  <c r="R200"/>
  <c r="T200"/>
  <c r="U200"/>
  <c r="O201"/>
  <c r="P201"/>
  <c r="Q201"/>
  <c r="R201"/>
  <c r="T201"/>
  <c r="U201"/>
  <c r="O202"/>
  <c r="P202"/>
  <c r="Q202"/>
  <c r="R202"/>
  <c r="T202"/>
  <c r="U202"/>
  <c r="O203"/>
  <c r="P203"/>
  <c r="Q203"/>
  <c r="R203"/>
  <c r="T203"/>
  <c r="U203"/>
  <c r="O204"/>
  <c r="P204"/>
  <c r="Q204"/>
  <c r="R204"/>
  <c r="T204"/>
  <c r="U204"/>
  <c r="O205"/>
  <c r="P205"/>
  <c r="Q205"/>
  <c r="R205"/>
  <c r="T205"/>
  <c r="U205"/>
  <c r="O206"/>
  <c r="P206"/>
  <c r="Q206"/>
  <c r="R206"/>
  <c r="T206"/>
  <c r="U206"/>
  <c r="O207"/>
  <c r="P207"/>
  <c r="Q207"/>
  <c r="R207"/>
  <c r="T207"/>
  <c r="U207"/>
  <c r="O208"/>
  <c r="P208"/>
  <c r="Q208"/>
  <c r="R208"/>
  <c r="T208"/>
  <c r="U208"/>
  <c r="O209"/>
  <c r="P209"/>
  <c r="Q209"/>
  <c r="R209"/>
  <c r="T209"/>
  <c r="U209"/>
  <c r="O210"/>
  <c r="P210"/>
  <c r="Q210"/>
  <c r="R210"/>
  <c r="T210"/>
  <c r="U210"/>
  <c r="O211"/>
  <c r="P211"/>
  <c r="Q211"/>
  <c r="R211"/>
  <c r="T211"/>
  <c r="U211"/>
  <c r="O212"/>
  <c r="P212"/>
  <c r="Q212"/>
  <c r="R212"/>
  <c r="T212"/>
  <c r="U212"/>
  <c r="O213"/>
  <c r="P213"/>
  <c r="Q213"/>
  <c r="R213"/>
  <c r="T213"/>
  <c r="U213"/>
  <c r="O214"/>
  <c r="P214"/>
  <c r="Q214"/>
  <c r="R214"/>
  <c r="T214"/>
  <c r="U214"/>
  <c r="O215"/>
  <c r="P215"/>
  <c r="Q215"/>
  <c r="R215"/>
  <c r="T215"/>
  <c r="U215"/>
  <c r="O216"/>
  <c r="P216"/>
  <c r="Q216"/>
  <c r="R216"/>
  <c r="T216"/>
  <c r="U216"/>
  <c r="O217"/>
  <c r="P217"/>
  <c r="Q217"/>
  <c r="R217"/>
  <c r="T217"/>
  <c r="U217"/>
  <c r="C218"/>
  <c r="D218"/>
  <c r="E218"/>
  <c r="O218"/>
  <c r="P218"/>
  <c r="Q218"/>
  <c r="R218"/>
  <c r="S218"/>
  <c r="T218"/>
  <c r="U218"/>
  <c r="D52" i="1"/>
  <c r="D89"/>
  <c r="D132"/>
  <c r="D180"/>
  <c r="D236"/>
  <c r="D252"/>
  <c r="D69"/>
  <c r="D100"/>
  <c r="D195"/>
  <c r="D273"/>
  <c r="D285"/>
  <c r="D295"/>
  <c r="D311"/>
  <c r="D346"/>
  <c r="D347"/>
  <c r="E11"/>
  <c r="E12"/>
  <c r="E13"/>
  <c r="E14"/>
  <c r="E15"/>
  <c r="E16"/>
  <c r="E17"/>
  <c r="E20"/>
  <c r="E21"/>
  <c r="E22"/>
  <c r="E23"/>
  <c r="E24"/>
  <c r="E25"/>
  <c r="E26"/>
  <c r="E27"/>
  <c r="E28"/>
  <c r="E29"/>
  <c r="E30"/>
  <c r="E31"/>
  <c r="E32"/>
  <c r="E33"/>
  <c r="E36"/>
  <c r="E37"/>
  <c r="E38"/>
  <c r="E39"/>
  <c r="E40"/>
  <c r="E41"/>
  <c r="E42"/>
  <c r="E43"/>
  <c r="E44"/>
  <c r="E45"/>
  <c r="E46"/>
  <c r="E47"/>
  <c r="E48"/>
  <c r="E49"/>
  <c r="E50"/>
  <c r="E51"/>
  <c r="E52"/>
  <c r="E74"/>
  <c r="E75"/>
  <c r="E76"/>
  <c r="E77"/>
  <c r="E78"/>
  <c r="E79"/>
  <c r="E81"/>
  <c r="E82"/>
  <c r="E83"/>
  <c r="E84"/>
  <c r="E85"/>
  <c r="E86"/>
  <c r="E87"/>
  <c r="E88"/>
  <c r="E73"/>
  <c r="E89"/>
  <c r="E104"/>
  <c r="E105"/>
  <c r="E106"/>
  <c r="E107"/>
  <c r="E108"/>
  <c r="E109"/>
  <c r="E110"/>
  <c r="E111"/>
  <c r="E112"/>
  <c r="E113"/>
  <c r="E114"/>
  <c r="E115"/>
  <c r="E116"/>
  <c r="E117"/>
  <c r="E118"/>
  <c r="E119"/>
  <c r="E120"/>
  <c r="E121"/>
  <c r="E122"/>
  <c r="E124"/>
  <c r="E125"/>
  <c r="E126"/>
  <c r="E127"/>
  <c r="E128"/>
  <c r="E129"/>
  <c r="E130"/>
  <c r="E131"/>
  <c r="E132"/>
  <c r="E136"/>
  <c r="E137"/>
  <c r="E138"/>
  <c r="E139"/>
  <c r="E140"/>
  <c r="E141"/>
  <c r="E142"/>
  <c r="E143"/>
  <c r="E144"/>
  <c r="E145"/>
  <c r="E146"/>
  <c r="E149"/>
  <c r="E150"/>
  <c r="E151"/>
  <c r="E152"/>
  <c r="E153"/>
  <c r="E154"/>
  <c r="E155"/>
  <c r="E156"/>
  <c r="E157"/>
  <c r="E158"/>
  <c r="E159"/>
  <c r="E160"/>
  <c r="E161"/>
  <c r="E162"/>
  <c r="E163"/>
  <c r="E164"/>
  <c r="E165"/>
  <c r="E166"/>
  <c r="E167"/>
  <c r="E168"/>
  <c r="E169"/>
  <c r="E170"/>
  <c r="E171"/>
  <c r="E172"/>
  <c r="E173"/>
  <c r="E174"/>
  <c r="E175"/>
  <c r="E177"/>
  <c r="E178"/>
  <c r="E179"/>
  <c r="E180"/>
  <c r="E199"/>
  <c r="E200"/>
  <c r="E201"/>
  <c r="E202"/>
  <c r="E203"/>
  <c r="E204"/>
  <c r="E205"/>
  <c r="E206"/>
  <c r="E207"/>
  <c r="E208"/>
  <c r="E209"/>
  <c r="E210"/>
  <c r="E211"/>
  <c r="E212"/>
  <c r="E213"/>
  <c r="E214"/>
  <c r="E215"/>
  <c r="E216"/>
  <c r="E217"/>
  <c r="E218"/>
  <c r="E219"/>
  <c r="E220"/>
  <c r="E221"/>
  <c r="E223"/>
  <c r="E224"/>
  <c r="E225"/>
  <c r="E226"/>
  <c r="E227"/>
  <c r="E228"/>
  <c r="E229"/>
  <c r="E230"/>
  <c r="E231"/>
  <c r="E232"/>
  <c r="E233"/>
  <c r="E234"/>
  <c r="E235"/>
  <c r="E236"/>
  <c r="E240"/>
  <c r="E241"/>
  <c r="E242"/>
  <c r="E243"/>
  <c r="E244"/>
  <c r="E245"/>
  <c r="E246"/>
  <c r="E247"/>
  <c r="E248"/>
  <c r="E250"/>
  <c r="E251"/>
  <c r="E252"/>
  <c r="E56"/>
  <c r="E57"/>
  <c r="E58"/>
  <c r="E59"/>
  <c r="E60"/>
  <c r="E61"/>
  <c r="E62"/>
  <c r="E63"/>
  <c r="E64"/>
  <c r="E65"/>
  <c r="E66"/>
  <c r="E67"/>
  <c r="E68"/>
  <c r="E69"/>
  <c r="E93"/>
  <c r="E94"/>
  <c r="E95"/>
  <c r="E96"/>
  <c r="E97"/>
  <c r="E98"/>
  <c r="E99"/>
  <c r="E100"/>
  <c r="E184"/>
  <c r="E185"/>
  <c r="E186"/>
  <c r="E187"/>
  <c r="E188"/>
  <c r="E189"/>
  <c r="E190"/>
  <c r="E191"/>
  <c r="E192"/>
  <c r="E193"/>
  <c r="E194"/>
  <c r="E195"/>
  <c r="E256"/>
  <c r="E257"/>
  <c r="E258"/>
  <c r="E259"/>
  <c r="E260"/>
  <c r="E261"/>
  <c r="E262"/>
  <c r="E263"/>
  <c r="E264"/>
  <c r="E265"/>
  <c r="E266"/>
  <c r="E267"/>
  <c r="E268"/>
  <c r="E269"/>
  <c r="E270"/>
  <c r="E271"/>
  <c r="E272"/>
  <c r="E273"/>
  <c r="E277"/>
  <c r="E278"/>
  <c r="E279"/>
  <c r="E280"/>
  <c r="E281"/>
  <c r="E282"/>
  <c r="E283"/>
  <c r="E284"/>
  <c r="E285"/>
  <c r="E289"/>
  <c r="E290"/>
  <c r="E291"/>
  <c r="E292"/>
  <c r="E293"/>
  <c r="E294"/>
  <c r="E295"/>
  <c r="E299"/>
  <c r="E300"/>
  <c r="E301"/>
  <c r="E302"/>
  <c r="E303"/>
  <c r="E304"/>
  <c r="E305"/>
  <c r="E306"/>
  <c r="E307"/>
  <c r="E308"/>
  <c r="E309"/>
  <c r="E310"/>
  <c r="E311"/>
  <c r="E316"/>
  <c r="E317"/>
  <c r="E318"/>
  <c r="E319"/>
  <c r="E320"/>
  <c r="E321"/>
  <c r="E322"/>
  <c r="E323"/>
  <c r="E324"/>
  <c r="E325"/>
  <c r="E326"/>
  <c r="E327"/>
  <c r="E328"/>
  <c r="E329"/>
  <c r="E330"/>
  <c r="E331"/>
  <c r="E332"/>
  <c r="E333"/>
  <c r="E334"/>
  <c r="E335"/>
  <c r="E336"/>
  <c r="E337"/>
  <c r="E338"/>
  <c r="E340"/>
  <c r="E341"/>
  <c r="E342"/>
  <c r="E343"/>
  <c r="E344"/>
  <c r="E345"/>
  <c r="E346"/>
  <c r="E347"/>
  <c r="C52"/>
  <c r="C89"/>
  <c r="C132"/>
  <c r="C180"/>
  <c r="C236"/>
  <c r="C252"/>
  <c r="C69"/>
  <c r="C100"/>
  <c r="C195"/>
  <c r="C273"/>
  <c r="C295"/>
  <c r="C311"/>
  <c r="C346"/>
  <c r="C347"/>
  <c r="G346"/>
  <c r="G295"/>
  <c r="G236"/>
  <c r="G180"/>
  <c r="G132"/>
  <c r="G52"/>
  <c r="I106" i="18"/>
  <c r="I51"/>
  <c r="I107"/>
  <c r="G311" i="1"/>
  <c r="G89"/>
  <c r="G69"/>
  <c r="G100"/>
  <c r="G195"/>
  <c r="G252"/>
  <c r="G273"/>
  <c r="G285"/>
</calcChain>
</file>

<file path=xl/sharedStrings.xml><?xml version="1.0" encoding="utf-8"?>
<sst xmlns="http://schemas.openxmlformats.org/spreadsheetml/2006/main" count="1492" uniqueCount="818">
  <si>
    <t>вул. Северина Наливайка,29 (братська могила)</t>
  </si>
  <si>
    <r>
      <t xml:space="preserve">Примітка </t>
    </r>
    <r>
      <rPr>
        <sz val="12"/>
        <rFont val="Times New Roman"/>
        <family val="1"/>
        <charset val="204"/>
      </rPr>
      <t xml:space="preserve">: </t>
    </r>
    <r>
      <rPr>
        <u/>
        <sz val="12"/>
        <rFont val="Times New Roman"/>
        <family val="1"/>
        <charset val="204"/>
      </rPr>
      <t xml:space="preserve">основні роботи  </t>
    </r>
    <r>
      <rPr>
        <sz val="12"/>
        <rFont val="Times New Roman"/>
        <family val="1"/>
        <charset val="204"/>
      </rPr>
      <t xml:space="preserve"> -    літнє утриманння:    ручне та механізоване підмітання доріжок та тротуарів, очищення газонів від сміття;</t>
    </r>
  </si>
  <si>
    <t xml:space="preserve">                                                  -    зимове утримання:   ручне та механізоване очищення доріжок та тротуарів від снігу,</t>
  </si>
  <si>
    <t xml:space="preserve">    посипання протиожеледними матеріалами</t>
  </si>
  <si>
    <r>
      <t xml:space="preserve">                    </t>
    </r>
    <r>
      <rPr>
        <u/>
        <sz val="12"/>
        <color indexed="8"/>
        <rFont val="Times New Roman"/>
        <family val="1"/>
        <charset val="204"/>
      </rPr>
      <t xml:space="preserve"> інші роботи</t>
    </r>
    <r>
      <rPr>
        <sz val="12"/>
        <color indexed="8"/>
        <rFont val="Times New Roman"/>
        <family val="1"/>
        <charset val="204"/>
      </rPr>
      <t xml:space="preserve">  - відповідно номенклатури робіт з утримання об'єктів благоустрою.</t>
    </r>
  </si>
  <si>
    <t>вул.Велика Бердичівська,103-115-зелена зона вздовж проїжджої частини</t>
  </si>
  <si>
    <t>вул. Жуйка, 3/вул. Велика Бердичівська, 72 - зелена зона вздовж проїжджої частини</t>
  </si>
  <si>
    <t>Бульвар Польський,15 до майдану Зарембського</t>
  </si>
  <si>
    <t xml:space="preserve"> від ____________ № _______</t>
  </si>
  <si>
    <t>майдан Перемоги-тимчасова стоянка транспортних засобів за пам'ятником Т-34.</t>
  </si>
  <si>
    <t>проїзд 2-й Польового майдану (ДНЗ№66)</t>
  </si>
  <si>
    <t>проїзд Юрія  Кондратюка-зелена зона за військовим кладовищем</t>
  </si>
  <si>
    <t>вул.Івана Огієнка,14 - зелена зона вул.Івана Огієнка/ вул.Прохорова</t>
  </si>
  <si>
    <t>вул.Героїв Пожежних,125а</t>
  </si>
  <si>
    <t>Всього по групі основній:</t>
  </si>
  <si>
    <t>Всього по групі 1:</t>
  </si>
  <si>
    <t>вул.Зв'язківців,7</t>
  </si>
  <si>
    <t>вул.Лук'яненка,5 (яр)</t>
  </si>
  <si>
    <t>проїзд 2-й майдану Польового 5 (яр)</t>
  </si>
  <si>
    <t>майдан Польовий, 15 (дитяче містечко)</t>
  </si>
  <si>
    <t>майдан Польовий,11 (спортивний майданчик)</t>
  </si>
  <si>
    <t>вул.Ціолковського, 5 (парк Зої Космодемянської)</t>
  </si>
  <si>
    <t>вул.Вітрука,29 до пров. Шкільного, 11 (пустир)</t>
  </si>
  <si>
    <t>вул.Космонавтів, 40 (проїзд,пустир)</t>
  </si>
  <si>
    <t>вул.Корольова,48а (проїзд)</t>
  </si>
  <si>
    <t>вул.Селецька, 15-29 (зупинка,тротуар)</t>
  </si>
  <si>
    <t>перехрестя вул.Мануїльського, 23 - вул.Довженка,2 (тротуар,газон)</t>
  </si>
  <si>
    <t>вул.Велика Бердичівська,90-124 (права сторона)</t>
  </si>
  <si>
    <t>вул.Івана Кочерги, 9-11- пустир</t>
  </si>
  <si>
    <t>вул.Театральна, 7- газон, доріжка</t>
  </si>
  <si>
    <t>вул.Пушкінська,23 - зелена зона, тротуар</t>
  </si>
  <si>
    <t>вул.Пушкінська,20 зелена зона, тротуар</t>
  </si>
  <si>
    <t>вул.Адмірала Щастного,7 зелена зона, тротуар</t>
  </si>
  <si>
    <t xml:space="preserve">вул.Миколи Лисенка, 18- зелена зона,  тротуар </t>
  </si>
  <si>
    <t>зупинка громадського транспорту "вул.Шевченка", вул.Вітрука,2а (в напрямку району Польова)</t>
  </si>
  <si>
    <t>зупинка громадського транспорту "майдан Польовий", майдан Польовий,2 (в напрямку вул.Селецька)</t>
  </si>
  <si>
    <t>зупинка громадського транспорту "ринок Хмільники", проспект Миру,8 (в напрямку району Богунія).</t>
  </si>
  <si>
    <t>зупинка громадського транспорту "вул.Корольова", вул.Вітрука,13 (в напрямку залізничного вокзалу)</t>
  </si>
  <si>
    <t>схил Замкової Гори (зелена зона)</t>
  </si>
  <si>
    <t>зелена зона по вул.Вокзальна,16-18</t>
  </si>
  <si>
    <t>вул. Парникова, 17</t>
  </si>
  <si>
    <t>вул. Андріївська, 4</t>
  </si>
  <si>
    <t>вул. Андріївська, 6</t>
  </si>
  <si>
    <t>вул. Андріївська, 8</t>
  </si>
  <si>
    <t>вул. Андріївська, 13</t>
  </si>
  <si>
    <t>вул. Андріївська, 2а</t>
  </si>
  <si>
    <t>вул. Андріївська, 2 б</t>
  </si>
  <si>
    <t>вул. Крошенська 45, 47, 49 (набережна водоймища)</t>
  </si>
  <si>
    <t>вул.Перемоги,47а (стадіон)</t>
  </si>
  <si>
    <t>пров. 2-й Чехова,14а (стадіон)</t>
  </si>
  <si>
    <t>вул.Короленка,42а,70 (пустир)</t>
  </si>
  <si>
    <t>пров. 2-й  Руднянський,4 (пустир)</t>
  </si>
  <si>
    <t>вул.Короленка,12 до вул. Короленка,80</t>
  </si>
  <si>
    <t>вул.Лесі Українки,3 до вул.Лесі Українки,11</t>
  </si>
  <si>
    <t>вул.Старовільська,22 до вул. Перемоги,43</t>
  </si>
  <si>
    <t>Всього по групі 8:</t>
  </si>
  <si>
    <t>Всього по групі 6:</t>
  </si>
  <si>
    <t>Всього по групі 5:</t>
  </si>
  <si>
    <t>Всього по групі 4:</t>
  </si>
  <si>
    <t>Всього по групі 3:</t>
  </si>
  <si>
    <t>Всього по групі 2:</t>
  </si>
  <si>
    <t>вул.Гагаріна,55-а-зелена зона</t>
  </si>
  <si>
    <t>вул.Перемоги,87-89-пустир</t>
  </si>
  <si>
    <t>проспект Миру,20-зелена зона</t>
  </si>
  <si>
    <t>вул.Селецька/вул.Космонавтів-зелена зона-пустир</t>
  </si>
  <si>
    <t>майдан Смолянський-зелена зона-пустир</t>
  </si>
  <si>
    <t>вул.Жуйка,49-зелена зона</t>
  </si>
  <si>
    <t>вул.Слобідська,8-10-зелена зона-пустир</t>
  </si>
  <si>
    <t>вул.Хлібна,25-зелена зона вздовж проїжджої частини</t>
  </si>
  <si>
    <t>пров.2-й Чуднівський (зелена зона)</t>
  </si>
  <si>
    <t xml:space="preserve">Перелік </t>
  </si>
  <si>
    <t>№ п/п</t>
  </si>
  <si>
    <t>Адреса</t>
  </si>
  <si>
    <t>щоденно</t>
  </si>
  <si>
    <t>Спосіб прибирання</t>
  </si>
  <si>
    <t>ручне</t>
  </si>
  <si>
    <t>вул.Селецька, 13,15,17 (пустир)</t>
  </si>
  <si>
    <t>вул.Космонавтів,38/17 (тротуар,зупинка)</t>
  </si>
  <si>
    <t>вул.Рильського,5</t>
  </si>
  <si>
    <t>вул.Старочуднівська,9</t>
  </si>
  <si>
    <t>пров.Річковий,6</t>
  </si>
  <si>
    <t>проїзд Івана Богуна,4</t>
  </si>
  <si>
    <t>пров.3-й Березівський,6</t>
  </si>
  <si>
    <t>вул.Дмитрівська,3-19/35</t>
  </si>
  <si>
    <t>вул.Гоголівська,10-22</t>
  </si>
  <si>
    <t>вул.Гоголівська,2-8/55</t>
  </si>
  <si>
    <t>вул.Гоголівська,24-38</t>
  </si>
  <si>
    <t>вул.Східна,59-65</t>
  </si>
  <si>
    <t>вул.Старовільська,17 до вул.Ольжича,14</t>
  </si>
  <si>
    <t>вул.Млинова,7 до вул.Млинова,15</t>
  </si>
  <si>
    <t>вул.Охрімова Гора,6,8</t>
  </si>
  <si>
    <t>вул.Стародавня,5</t>
  </si>
  <si>
    <t>вул.Перемоги,1</t>
  </si>
  <si>
    <t>вул. Перемоги,32</t>
  </si>
  <si>
    <t>вул.Перемоги,11</t>
  </si>
  <si>
    <t>вул.Перемоги,3</t>
  </si>
  <si>
    <t>вул.Лесі Українки,14</t>
  </si>
  <si>
    <t>вул.Лесі Українки,23-34</t>
  </si>
  <si>
    <t>вул.Перемоги,47,49,51</t>
  </si>
  <si>
    <t>майдан Короленка,1а</t>
  </si>
  <si>
    <t>вул.Ольжича,8а</t>
  </si>
  <si>
    <t>вул.Ольжича18 до вул.Охрімова Гора,12/30</t>
  </si>
  <si>
    <t>вул.Ольжича,17 до вул.Ольжича,25</t>
  </si>
  <si>
    <t>вул.Маяковського,13</t>
  </si>
  <si>
    <t>вул.Маяковського,5/2 до вул. 8 Березня,16</t>
  </si>
  <si>
    <t>вул.Старовільська,14</t>
  </si>
  <si>
    <t>вул.Старовільська,8</t>
  </si>
  <si>
    <t>вул.Офіцерська,5,7</t>
  </si>
  <si>
    <t>вул.Хлібна,33б</t>
  </si>
  <si>
    <t>вул.Хлібна,35</t>
  </si>
  <si>
    <t>вул.Хлібна,20</t>
  </si>
  <si>
    <t>вул.Хлібна,20а</t>
  </si>
  <si>
    <t>вул.Хлібна,20б</t>
  </si>
  <si>
    <t>вул.Хлібна,20в</t>
  </si>
  <si>
    <t>вул.Хлібна,22</t>
  </si>
  <si>
    <t>вул.Східна,87,89,91</t>
  </si>
  <si>
    <t>вул.Київська,17 (сквер)</t>
  </si>
  <si>
    <t>вул.Київська,15 (сквер)</t>
  </si>
  <si>
    <t>майдан Перемоги,5а</t>
  </si>
  <si>
    <t>вул.Київська,89</t>
  </si>
  <si>
    <t>вул.Київська,95</t>
  </si>
  <si>
    <t>вул. Монтана, 7,9,11,17,23</t>
  </si>
  <si>
    <t>вул.Маяковського,5б до вул.Маяковського,5/2</t>
  </si>
  <si>
    <t>вул. Перемоги,27</t>
  </si>
  <si>
    <t>вул.Перемоги, 30</t>
  </si>
  <si>
    <t>вул Старовільська, 16</t>
  </si>
  <si>
    <t>вул Старовільська, 4</t>
  </si>
  <si>
    <t>вул Старовільська, 11</t>
  </si>
  <si>
    <t>вул.Шевченка, 42-54</t>
  </si>
  <si>
    <t>вул. Шевченка, 47-57</t>
  </si>
  <si>
    <t>вул.Леваневського, 2-20</t>
  </si>
  <si>
    <t>вул.Дмитрівська, 6-12</t>
  </si>
  <si>
    <t>вул.Шевченка,27-33в</t>
  </si>
  <si>
    <t>вул.Шевченка,18</t>
  </si>
  <si>
    <t>вул.Пушкінська,44-44а</t>
  </si>
  <si>
    <t>вул.Пушкінська,46а</t>
  </si>
  <si>
    <t>вул.Пушкінська,50</t>
  </si>
  <si>
    <t>вул.Пушкінська,56</t>
  </si>
  <si>
    <t>вул.Шевченка,23</t>
  </si>
  <si>
    <t>вул.Шевченка,25</t>
  </si>
  <si>
    <t>вул.Шевченка,12</t>
  </si>
  <si>
    <t>вул.Шевченка,8а</t>
  </si>
  <si>
    <t>вул.Шевченка,10</t>
  </si>
  <si>
    <t>вул.Шевченка,10а</t>
  </si>
  <si>
    <t>вул.Червоного Хреста, 4</t>
  </si>
  <si>
    <t>Начальник управління комунального</t>
  </si>
  <si>
    <t xml:space="preserve"> </t>
  </si>
  <si>
    <t>група основна</t>
  </si>
  <si>
    <t>грн.</t>
  </si>
  <si>
    <t>група 1</t>
  </si>
  <si>
    <t>група 3</t>
  </si>
  <si>
    <t>група 4</t>
  </si>
  <si>
    <t>група 5</t>
  </si>
  <si>
    <t>група 6</t>
  </si>
  <si>
    <t>група 8</t>
  </si>
  <si>
    <t>група 9</t>
  </si>
  <si>
    <t>група 11</t>
  </si>
  <si>
    <t>група 13</t>
  </si>
  <si>
    <t>група 14</t>
  </si>
  <si>
    <t>група 15</t>
  </si>
  <si>
    <t>група 16</t>
  </si>
  <si>
    <t xml:space="preserve">  грн.</t>
  </si>
  <si>
    <t>група 2</t>
  </si>
  <si>
    <t>вул. Вокзальна (зупинка)</t>
  </si>
  <si>
    <t>пров. Вокзальний</t>
  </si>
  <si>
    <t>вул. Вокзальна , 12</t>
  </si>
  <si>
    <t>вул. Вокзальна , 14</t>
  </si>
  <si>
    <t>пров. Крилова</t>
  </si>
  <si>
    <t>вул.  Хлібна 36, 38, 40, 40а, 42б, 44, 46, 47, 51/68</t>
  </si>
  <si>
    <t xml:space="preserve">вул. Домбровського 18, 18а, 28а, 32, 34, 42. 44, 48, 50, 52, 56, 58, 60, 62, 66, 68, 70, 72, 76, 78, 80, 82, 84, 29, 31, 33, 37, 39, 43, 49, 51, 53, 63а, 63, 65, 67а, 69, 73, 75, 17, 19, 29а, 29б, 29в, 18/33, 44а, 50а, 67, </t>
  </si>
  <si>
    <t>вул. Перемоги 70</t>
  </si>
  <si>
    <t>Вартість</t>
  </si>
  <si>
    <t>четвер</t>
  </si>
  <si>
    <t>до рішення виконавчого комітету</t>
  </si>
  <si>
    <t>від _____________          № _______</t>
  </si>
  <si>
    <t>Найменування  об’єктів</t>
  </si>
  <si>
    <t>Площа, кв.м</t>
  </si>
  <si>
    <t>Сума, грн</t>
  </si>
  <si>
    <t>Під озелененням</t>
  </si>
  <si>
    <t>Доріжки та   тротуари</t>
  </si>
  <si>
    <t>Проїзд</t>
  </si>
  <si>
    <t>Квітники однолітники</t>
  </si>
  <si>
    <t>Разом</t>
  </si>
  <si>
    <t xml:space="preserve"> Дні прибирання</t>
  </si>
  <si>
    <t>КОРОЛЬОВСЬКИЙ   Р- Н</t>
  </si>
  <si>
    <t>Сквер біля пам. Шевченку</t>
  </si>
  <si>
    <t>щоденно крім неділі</t>
  </si>
  <si>
    <t>1-й бульвар</t>
  </si>
  <si>
    <t>2-й  бульвар</t>
  </si>
  <si>
    <t>3-й  бульвар</t>
  </si>
  <si>
    <t>Сквер  біля  драмтеатру</t>
  </si>
  <si>
    <t>Сквер по вул. Театральна,  6</t>
  </si>
  <si>
    <t>Вул. Михайлівська «Алея  спілкування»</t>
  </si>
  <si>
    <t>середа</t>
  </si>
  <si>
    <t>вівторок,     п'ятниця</t>
  </si>
  <si>
    <t>понеділок,    вівторок,  середа, четвер, п'ятниця</t>
  </si>
  <si>
    <t>Міська лікарня №1</t>
  </si>
  <si>
    <t>понеділок,  середа,  п'ятниця</t>
  </si>
  <si>
    <t>вул.Вітрука (за кінотеатром «Космос»)</t>
  </si>
  <si>
    <t>вівторок</t>
  </si>
  <si>
    <t>ріг вул. Корольова –Вітрука</t>
  </si>
  <si>
    <t>понеділок, п'ятниця</t>
  </si>
  <si>
    <t>майдан Смолянський</t>
  </si>
  <si>
    <t>майдан Станишівський</t>
  </si>
  <si>
    <t>вул.Вокзальна 18-24</t>
  </si>
  <si>
    <t>вівторок , п'ятниця</t>
  </si>
  <si>
    <t>БОГУНСЬКИЙ   Р- Н</t>
  </si>
  <si>
    <t>Сквер біля школи  №17</t>
  </si>
  <si>
    <t>Сквер біля пам. Лятошинському</t>
  </si>
  <si>
    <t>Сквер по вул.Київська, 98-112</t>
  </si>
  <si>
    <t>Сквер по вул.Небесної  сотні-Лятошинського</t>
  </si>
  <si>
    <t>Сквер біля пам.Жертвам   Чорнобиля</t>
  </si>
  <si>
    <t>Меморіал  Слави</t>
  </si>
  <si>
    <t>Сквер  Замкова  гора</t>
  </si>
  <si>
    <t>Сквер  біля  облмузею</t>
  </si>
  <si>
    <t>Сквер по вул.Перемоги, 2</t>
  </si>
  <si>
    <t>Майдан  Перемоги</t>
  </si>
  <si>
    <t>Майдан   Соборний</t>
  </si>
  <si>
    <t>Сквер біля к-тру “Україна”</t>
  </si>
  <si>
    <t>Сквер на розі вул. Перемоги-Ольжича</t>
  </si>
  <si>
    <t>Київський  знак</t>
  </si>
  <si>
    <t>-</t>
  </si>
  <si>
    <t>Сквер 30-років Перемоги</t>
  </si>
  <si>
    <t>пр-кт.Миру,37</t>
  </si>
  <si>
    <t>понеділок, середа, п'ятниця</t>
  </si>
  <si>
    <t xml:space="preserve">вівторок </t>
  </si>
  <si>
    <t>п'ятниця</t>
  </si>
  <si>
    <t>пр-кт Миру (перед рест."Ялинка")</t>
  </si>
  <si>
    <t>пр-кт Миру (від  кінцевої  зупинки  до вул.Красовського)</t>
  </si>
  <si>
    <t>Київське шосе (зелена зона)</t>
  </si>
  <si>
    <t>Разом:</t>
  </si>
  <si>
    <t>Разом по місту:</t>
  </si>
  <si>
    <t xml:space="preserve">Начальник управління комунального </t>
  </si>
  <si>
    <r>
      <t xml:space="preserve">           </t>
    </r>
    <r>
      <rPr>
        <b/>
        <sz val="12"/>
        <color indexed="8"/>
        <rFont val="Times New Roman"/>
        <family val="1"/>
        <charset val="204"/>
      </rPr>
      <t>Разом:</t>
    </r>
  </si>
  <si>
    <t>від ____________   №_______</t>
  </si>
  <si>
    <t>Перелік</t>
  </si>
  <si>
    <t xml:space="preserve">Назва вулиці </t>
  </si>
  <si>
    <t xml:space="preserve">очищ.  урн </t>
  </si>
  <si>
    <t>ручне прибирання</t>
  </si>
  <si>
    <t>механ. підмітан</t>
  </si>
  <si>
    <t>Полив</t>
  </si>
  <si>
    <t>механ. підмітан.</t>
  </si>
  <si>
    <t>км</t>
  </si>
  <si>
    <t>п.км.</t>
  </si>
  <si>
    <t>квітень</t>
  </si>
  <si>
    <t>травень, жовтень, листопад</t>
  </si>
  <si>
    <t>червень- вересень</t>
  </si>
  <si>
    <t>1 група вулиць</t>
  </si>
  <si>
    <t>майдан Соборний</t>
  </si>
  <si>
    <t>2</t>
  </si>
  <si>
    <t>3</t>
  </si>
  <si>
    <t>вул. Київська</t>
  </si>
  <si>
    <t>4</t>
  </si>
  <si>
    <t>вул. Театральна</t>
  </si>
  <si>
    <t>5</t>
  </si>
  <si>
    <t>майдан Перемоги</t>
  </si>
  <si>
    <t>6</t>
  </si>
  <si>
    <t>вул. Перемоги</t>
  </si>
  <si>
    <t>7</t>
  </si>
  <si>
    <t>вул. Кафедральна</t>
  </si>
  <si>
    <t>8</t>
  </si>
  <si>
    <t>вул. Рильського</t>
  </si>
  <si>
    <t>9</t>
  </si>
  <si>
    <t>10</t>
  </si>
  <si>
    <t>11</t>
  </si>
  <si>
    <t>бульвар Новий</t>
  </si>
  <si>
    <t>12</t>
  </si>
  <si>
    <t>бульвар Старий</t>
  </si>
  <si>
    <t>13</t>
  </si>
  <si>
    <t>вул. Івана Кочерги</t>
  </si>
  <si>
    <t>14</t>
  </si>
  <si>
    <t>15</t>
  </si>
  <si>
    <t>вул. Льва Толстого</t>
  </si>
  <si>
    <t>16</t>
  </si>
  <si>
    <t>вул. Михайлівська</t>
  </si>
  <si>
    <t>17</t>
  </si>
  <si>
    <t>18</t>
  </si>
  <si>
    <t>Всього по 1 групі</t>
  </si>
  <si>
    <t>2 група вулиць</t>
  </si>
  <si>
    <t>1</t>
  </si>
  <si>
    <t>вул. Пушкінська</t>
  </si>
  <si>
    <t>вул. Любарська</t>
  </si>
  <si>
    <t>вул. Лермонтовська</t>
  </si>
  <si>
    <t>вул. Чорновола</t>
  </si>
  <si>
    <t>вул. Коцюбинського</t>
  </si>
  <si>
    <t>вул. Гагаріна</t>
  </si>
  <si>
    <t>вул. Селецька</t>
  </si>
  <si>
    <t>вул. Космонавтів</t>
  </si>
  <si>
    <t>вул.Ціолковського</t>
  </si>
  <si>
    <t>вул.Вітрука</t>
  </si>
  <si>
    <t>вул. Вокзальна</t>
  </si>
  <si>
    <t>19</t>
  </si>
  <si>
    <t>майдан Привокзальний</t>
  </si>
  <si>
    <t>20</t>
  </si>
  <si>
    <t>вул. Бориса Тена</t>
  </si>
  <si>
    <t>21</t>
  </si>
  <si>
    <t>вул. Гоголівська</t>
  </si>
  <si>
    <t>22</t>
  </si>
  <si>
    <t>23</t>
  </si>
  <si>
    <t>вул. Житній Базар</t>
  </si>
  <si>
    <t>24</t>
  </si>
  <si>
    <t>вул. Хлібна</t>
  </si>
  <si>
    <t>25</t>
  </si>
  <si>
    <t>вул. Дмитрівська</t>
  </si>
  <si>
    <t>26</t>
  </si>
  <si>
    <t>27</t>
  </si>
  <si>
    <t>28</t>
  </si>
  <si>
    <t>29</t>
  </si>
  <si>
    <t>вул. Східна</t>
  </si>
  <si>
    <t>30</t>
  </si>
  <si>
    <t>31</t>
  </si>
  <si>
    <t>32</t>
  </si>
  <si>
    <t>вул. Львівська</t>
  </si>
  <si>
    <t>33</t>
  </si>
  <si>
    <t>34</t>
  </si>
  <si>
    <t>вул. Лесі Українки</t>
  </si>
  <si>
    <t>35</t>
  </si>
  <si>
    <t>36</t>
  </si>
  <si>
    <t>37</t>
  </si>
  <si>
    <t xml:space="preserve">вул. Ольжича </t>
  </si>
  <si>
    <t>38</t>
  </si>
  <si>
    <t>39</t>
  </si>
  <si>
    <t>40</t>
  </si>
  <si>
    <t>вул. Маликова</t>
  </si>
  <si>
    <t>41</t>
  </si>
  <si>
    <t>просп. Миру</t>
  </si>
  <si>
    <t>42</t>
  </si>
  <si>
    <t>вул. Домбровського</t>
  </si>
  <si>
    <t>43</t>
  </si>
  <si>
    <t>Всього по 2 групі</t>
  </si>
  <si>
    <t>3 група вулиць</t>
  </si>
  <si>
    <t xml:space="preserve">вул. Монтана </t>
  </si>
  <si>
    <t>вул. Корольова</t>
  </si>
  <si>
    <t>вул. Героїв Пожежних</t>
  </si>
  <si>
    <t>вул. Червоного Хреста</t>
  </si>
  <si>
    <t>вул. Івана Гонти</t>
  </si>
  <si>
    <t>вул. Кибальчича</t>
  </si>
  <si>
    <t>вул.Красовського</t>
  </si>
  <si>
    <t>вул. Промислова</t>
  </si>
  <si>
    <t>вул. Богунська</t>
  </si>
  <si>
    <t xml:space="preserve">вул. Миколи Лисенка </t>
  </si>
  <si>
    <t>Всього по 3 групі</t>
  </si>
  <si>
    <t>4 група вулиць</t>
  </si>
  <si>
    <t>вул. Андріївська</t>
  </si>
  <si>
    <t xml:space="preserve"> вул. Авіаторів</t>
  </si>
  <si>
    <t>вул.  Басейна</t>
  </si>
  <si>
    <t>вул. Гранітна</t>
  </si>
  <si>
    <t>вул. Індустріальна</t>
  </si>
  <si>
    <t>вул. Зв‛ягельська</t>
  </si>
  <si>
    <t>вул. Зв‛язківців</t>
  </si>
  <si>
    <t>вул. Козацька</t>
  </si>
  <si>
    <t>вул. Комерційна</t>
  </si>
  <si>
    <t>вул. Кооперативна</t>
  </si>
  <si>
    <t xml:space="preserve">вул. Коростишівська  </t>
  </si>
  <si>
    <t xml:space="preserve">вул.Крошенська </t>
  </si>
  <si>
    <t>вул.Миру</t>
  </si>
  <si>
    <t>вул.Слобідська</t>
  </si>
  <si>
    <t>вул.Соснова</t>
  </si>
  <si>
    <t>вул. Транспортна</t>
  </si>
  <si>
    <t>вул. Дружби</t>
  </si>
  <si>
    <t>вул.Замкова</t>
  </si>
  <si>
    <t>вул. Зарічна</t>
  </si>
  <si>
    <t>вул. Західна</t>
  </si>
  <si>
    <t>вул. Каракульна</t>
  </si>
  <si>
    <t>вул. Кармелюка</t>
  </si>
  <si>
    <t>вул. Каховська</t>
  </si>
  <si>
    <t>вул. Княгині Ольги</t>
  </si>
  <si>
    <t xml:space="preserve">вул. Козятинська  </t>
  </si>
  <si>
    <t>вул. Корабельна</t>
  </si>
  <si>
    <t>вул. Костельна</t>
  </si>
  <si>
    <t>вул. Котляревського</t>
  </si>
  <si>
    <t>вул. Кривий Брід</t>
  </si>
  <si>
    <t>вул. Купальна</t>
  </si>
  <si>
    <t>вул. Льонкова</t>
  </si>
  <si>
    <t>вул. Малинова</t>
  </si>
  <si>
    <t>вул. Малинська</t>
  </si>
  <si>
    <t>44</t>
  </si>
  <si>
    <t>вул. Млинова</t>
  </si>
  <si>
    <t>45</t>
  </si>
  <si>
    <t>вул. Металістів</t>
  </si>
  <si>
    <t>46</t>
  </si>
  <si>
    <t>47</t>
  </si>
  <si>
    <t>48</t>
  </si>
  <si>
    <t>49</t>
  </si>
  <si>
    <t>50</t>
  </si>
  <si>
    <t>вул. Олени Пчілки</t>
  </si>
  <si>
    <t>51</t>
  </si>
  <si>
    <t xml:space="preserve">вул. Офіцерська </t>
  </si>
  <si>
    <t>52</t>
  </si>
  <si>
    <t xml:space="preserve">вул. Охрімова Гора </t>
  </si>
  <si>
    <t>53</t>
  </si>
  <si>
    <t>54</t>
  </si>
  <si>
    <t>вул. Павла Тетері</t>
  </si>
  <si>
    <t>55</t>
  </si>
  <si>
    <t>56</t>
  </si>
  <si>
    <t>вул. Паркова</t>
  </si>
  <si>
    <t>57</t>
  </si>
  <si>
    <t>вул. Парникова</t>
  </si>
  <si>
    <t>58</t>
  </si>
  <si>
    <t>вул. Перехідна</t>
  </si>
  <si>
    <t>59</t>
  </si>
  <si>
    <t>60</t>
  </si>
  <si>
    <t>вул. Піщана</t>
  </si>
  <si>
    <t>61</t>
  </si>
  <si>
    <t>вул. Подільська</t>
  </si>
  <si>
    <t>62</t>
  </si>
  <si>
    <t>вул. Поліська</t>
  </si>
  <si>
    <t>63</t>
  </si>
  <si>
    <t>вул. Привітна</t>
  </si>
  <si>
    <t>64</t>
  </si>
  <si>
    <t>65</t>
  </si>
  <si>
    <t>66</t>
  </si>
  <si>
    <t>вул.Радіщева</t>
  </si>
  <si>
    <t>67</t>
  </si>
  <si>
    <t>вул.Радонова</t>
  </si>
  <si>
    <t>68</t>
  </si>
  <si>
    <t>69</t>
  </si>
  <si>
    <t>вул.Російська Слободка</t>
  </si>
  <si>
    <t>70</t>
  </si>
  <si>
    <t>вул.Руданська</t>
  </si>
  <si>
    <t>71</t>
  </si>
  <si>
    <t>вул.Садова</t>
  </si>
  <si>
    <t>73</t>
  </si>
  <si>
    <t>вул.Санаторна</t>
  </si>
  <si>
    <t>74</t>
  </si>
  <si>
    <t>вул.Світинська</t>
  </si>
  <si>
    <t>75</t>
  </si>
  <si>
    <t>вул. Свободи</t>
  </si>
  <si>
    <t>76</t>
  </si>
  <si>
    <t>77</t>
  </si>
  <si>
    <t>78</t>
  </si>
  <si>
    <t>вул. Стадіонна</t>
  </si>
  <si>
    <t>79</t>
  </si>
  <si>
    <t>80</t>
  </si>
  <si>
    <t>81</t>
  </si>
  <si>
    <t xml:space="preserve">вул. Стародавня </t>
  </si>
  <si>
    <t>82</t>
  </si>
  <si>
    <t>вул. Танкістів</t>
  </si>
  <si>
    <t>83</t>
  </si>
  <si>
    <t>вул. Тарновського</t>
  </si>
  <si>
    <t>84</t>
  </si>
  <si>
    <t>вул. Труда</t>
  </si>
  <si>
    <t>85</t>
  </si>
  <si>
    <t>вул. Фастівська</t>
  </si>
  <si>
    <t>86</t>
  </si>
  <si>
    <t>вул. Фізкультурна</t>
  </si>
  <si>
    <t>87</t>
  </si>
  <si>
    <t>вул. Фруктова</t>
  </si>
  <si>
    <t>88</t>
  </si>
  <si>
    <t>89</t>
  </si>
  <si>
    <t>вул. Хіміків</t>
  </si>
  <si>
    <t>90</t>
  </si>
  <si>
    <t>вул. Цегляна</t>
  </si>
  <si>
    <t>91</t>
  </si>
  <si>
    <t>92</t>
  </si>
  <si>
    <t>вул. Чеська</t>
  </si>
  <si>
    <t>93</t>
  </si>
  <si>
    <t>вул.Чехова</t>
  </si>
  <si>
    <t>94</t>
  </si>
  <si>
    <t>95</t>
  </si>
  <si>
    <t>96</t>
  </si>
  <si>
    <t>97</t>
  </si>
  <si>
    <t xml:space="preserve">вул. Юрія Немирича </t>
  </si>
  <si>
    <t>Всього по 4 групі</t>
  </si>
  <si>
    <t>Зведений розрахунок</t>
  </si>
  <si>
    <t xml:space="preserve">        Літнє утримання</t>
  </si>
  <si>
    <t>Місяць</t>
  </si>
  <si>
    <t>1 група</t>
  </si>
  <si>
    <t>2 група</t>
  </si>
  <si>
    <t>3 група</t>
  </si>
  <si>
    <t>4 група</t>
  </si>
  <si>
    <t>Залучення механізованої бригади</t>
  </si>
  <si>
    <t>2 од.</t>
  </si>
  <si>
    <t>травень</t>
  </si>
  <si>
    <t xml:space="preserve">1 од.  </t>
  </si>
  <si>
    <t>червень</t>
  </si>
  <si>
    <t>полив</t>
  </si>
  <si>
    <t>липень</t>
  </si>
  <si>
    <t>серпень</t>
  </si>
  <si>
    <t>вересень</t>
  </si>
  <si>
    <t>жовтень</t>
  </si>
  <si>
    <t>листопад</t>
  </si>
  <si>
    <t>Цілодобова  протиожеледна механізована бригада</t>
  </si>
  <si>
    <t>Навантаж. та вивезення снігу</t>
  </si>
  <si>
    <t xml:space="preserve">ЗіЛ КДМ                       </t>
  </si>
  <si>
    <t xml:space="preserve">МТЗ-82                             </t>
  </si>
  <si>
    <t xml:space="preserve">автогрейдер         </t>
  </si>
  <si>
    <t>Навантаж. протиожел. суміші (1 од)</t>
  </si>
  <si>
    <t>Чергування</t>
  </si>
  <si>
    <t>грудень</t>
  </si>
  <si>
    <t>січень</t>
  </si>
  <si>
    <t>лютий</t>
  </si>
  <si>
    <t>березень</t>
  </si>
  <si>
    <t xml:space="preserve">Начальник управління комунального  </t>
  </si>
  <si>
    <t>вул. Велика  Бердичівська</t>
  </si>
  <si>
    <t>вул. Мала Бердичівська</t>
  </si>
  <si>
    <t>вул. Жуйка</t>
  </si>
  <si>
    <t>вул. Небесної сотні</t>
  </si>
  <si>
    <t>(плановий розрахунок)</t>
  </si>
  <si>
    <t>вул. Івана Франка</t>
  </si>
  <si>
    <t>вул. Шевченка</t>
  </si>
  <si>
    <t>вул. Довженка</t>
  </si>
  <si>
    <t>вул. Бориса Лятошинського</t>
  </si>
  <si>
    <t>вул.Фещенка-Чопівського</t>
  </si>
  <si>
    <t>вул. Старовільська</t>
  </si>
  <si>
    <t>вул. Короленка</t>
  </si>
  <si>
    <t>вул. Новопівнічна</t>
  </si>
  <si>
    <t>вул.Новосінна</t>
  </si>
  <si>
    <t>вул. Івана Огієнка</t>
  </si>
  <si>
    <t xml:space="preserve"> вул. Академіка Векслера</t>
  </si>
  <si>
    <t>вул.Лук‛яненка</t>
  </si>
  <si>
    <t>вул. Новогоголівська</t>
  </si>
  <si>
    <t>вул. Олександра Клосовського</t>
  </si>
  <si>
    <t>вул. Павла Сингаївського</t>
  </si>
  <si>
    <t xml:space="preserve">вул. Павловська Гора </t>
  </si>
  <si>
    <t>вул. Під‛їзна</t>
  </si>
  <si>
    <t>вул. Професора Антоновича</t>
  </si>
  <si>
    <t>вул.Робітнича</t>
  </si>
  <si>
    <t>вул.Саєнка</t>
  </si>
  <si>
    <t>вул. Северина Наливайка</t>
  </si>
  <si>
    <t>вул. Соколова Гора</t>
  </si>
  <si>
    <t>вул. Старогончарна</t>
  </si>
  <si>
    <t>вул. Старочуднівська</t>
  </si>
  <si>
    <t xml:space="preserve">вул. Чумацький шлях </t>
  </si>
  <si>
    <t>вул. Шолом-Алейхема</t>
  </si>
  <si>
    <r>
      <t xml:space="preserve"> Ціна</t>
    </r>
    <r>
      <rPr>
        <b/>
        <u/>
        <sz val="14"/>
        <color indexed="8"/>
        <rFont val="Times New Roman"/>
        <family val="1"/>
        <charset val="204"/>
      </rPr>
      <t xml:space="preserve"> грн /  1 погонний км.</t>
    </r>
    <r>
      <rPr>
        <b/>
        <sz val="14"/>
        <color indexed="8"/>
        <rFont val="Times New Roman"/>
        <family val="1"/>
        <charset val="204"/>
      </rPr>
      <t xml:space="preserve"> з ПДВ</t>
    </r>
  </si>
  <si>
    <r>
      <t>Пооб'єктна вартість</t>
    </r>
    <r>
      <rPr>
        <b/>
        <u/>
        <sz val="14"/>
        <color indexed="8"/>
        <rFont val="Times New Roman"/>
        <family val="1"/>
        <charset val="204"/>
      </rPr>
      <t xml:space="preserve"> разового</t>
    </r>
    <r>
      <rPr>
        <b/>
        <sz val="14"/>
        <color indexed="8"/>
        <rFont val="Times New Roman"/>
        <family val="1"/>
        <charset val="204"/>
      </rPr>
      <t xml:space="preserve"> прибирання,  грн.</t>
    </r>
  </si>
  <si>
    <t>протяж. прибир.</t>
  </si>
  <si>
    <t>протяж. по паспорту</t>
  </si>
  <si>
    <t>механізоване</t>
  </si>
  <si>
    <t>Сквер по вул.Велика Бердичівська, 83</t>
  </si>
  <si>
    <t>Сквер по вул.Велика Бердичівська, 85</t>
  </si>
  <si>
    <t>Майдан Польовий,10 (фонтан)</t>
  </si>
  <si>
    <t>Сквер  на  майдані Польовому,6</t>
  </si>
  <si>
    <t xml:space="preserve">Майдан Польовий </t>
  </si>
  <si>
    <t>Сквер біля кінотеатру «Космос»</t>
  </si>
  <si>
    <t>Майдан Польовий,8 (райвиконком)</t>
  </si>
  <si>
    <t>Сквер по вул.Велика Бердичівська, 31</t>
  </si>
  <si>
    <t>Бульвар Новий , 3</t>
  </si>
  <si>
    <t xml:space="preserve">Бульвар Новий </t>
  </si>
  <si>
    <t>Сквер по вул.Велика Бердичівська,41</t>
  </si>
  <si>
    <t>Сквер по вул.Велика Бердичівська,37</t>
  </si>
  <si>
    <t>Памятний знак Жертвам політичних репресій</t>
  </si>
  <si>
    <t>перехрестя вул.Михайлівська - Бориса Лятошинського</t>
  </si>
  <si>
    <t xml:space="preserve">вул. Бориса Лятошинського,4 </t>
  </si>
  <si>
    <t>Сквер  по вул. Київська,25-29</t>
  </si>
  <si>
    <t>Сквер  біля  пам. Бородію</t>
  </si>
  <si>
    <t>Сквер біля пам. Корольову</t>
  </si>
  <si>
    <t>Сквер біля пам.  Жертвам  Голодомору</t>
  </si>
  <si>
    <t xml:space="preserve">Озелененна  ділянка  біля пам. Артилеристам  </t>
  </si>
  <si>
    <t>Сквер біля пам.  Шелушкову</t>
  </si>
  <si>
    <t>Сквер  на  розі  вул.Київська - Шелушкова</t>
  </si>
  <si>
    <t>Озеленена ділянка  по                              вул. Небесної  сотні,  24-44</t>
  </si>
  <si>
    <t>Сквер біля пам. Домбровському</t>
  </si>
  <si>
    <t>Майдан Привокзальний,  5</t>
  </si>
  <si>
    <t>Сквер  на  майдані Привокзальному</t>
  </si>
  <si>
    <t>Майдан Мистецькі Ворота</t>
  </si>
  <si>
    <t>Сквер по вул.Перемоги,55 (райвиконком)</t>
  </si>
  <si>
    <t xml:space="preserve">Бульвар Польський </t>
  </si>
  <si>
    <t>Памятник  Жертвам  фашизму</t>
  </si>
  <si>
    <t>Майдан Перемоги,12</t>
  </si>
  <si>
    <t>Озеленена  ділянка  по                              вул. Небесної  сотні,52-54</t>
  </si>
  <si>
    <t>Сквер  на  розі  вул.Перемоги-Короленка</t>
  </si>
  <si>
    <t>майдан Короленка (біля музею Короленка)</t>
  </si>
  <si>
    <t>Сквер на  перехресті                                   вул. Велика Бердичівська – Театральна</t>
  </si>
  <si>
    <t>Озеленена  ділянка  по  вул. Небесної  сотні,10,12,14</t>
  </si>
  <si>
    <t>пр-кт Миру (зелена смужка перед  Богунським мостом</t>
  </si>
  <si>
    <t>вул. Вокзальна , 8, 10, 12</t>
  </si>
  <si>
    <t>вул. Східна,68 (сквер)</t>
  </si>
  <si>
    <t>вул.Гоголівська (від вул.Східна до вул.Вокзальна)</t>
  </si>
  <si>
    <t>пров.1-й Київський,8 (майданчик)</t>
  </si>
  <si>
    <t>Всього по групі 9:</t>
  </si>
  <si>
    <t>вул.Хлібна,2/1 до вул.Бориса Тена</t>
  </si>
  <si>
    <t>вул.Бориса Тена,61/64-65</t>
  </si>
  <si>
    <t>вул.Бориса Тена,35-49/59,28-42/57</t>
  </si>
  <si>
    <t>вул.Бориса Тена,1-13</t>
  </si>
  <si>
    <t>вул.Бориса Тена,44-64/43</t>
  </si>
  <si>
    <t>вул.Бориса Тена,17-33,16-26</t>
  </si>
  <si>
    <t>Всього по групі 11:</t>
  </si>
  <si>
    <t>вул.Шевченка, 58-98</t>
  </si>
  <si>
    <t>вул.Вітрука, 1,2,3,4,5,5а,6,7,8,9,10б</t>
  </si>
  <si>
    <t>Всього по групі 13:</t>
  </si>
  <si>
    <t>Всього по групі 14:</t>
  </si>
  <si>
    <t>Всього по групі 15:</t>
  </si>
  <si>
    <t>Всього по групі 16:</t>
  </si>
  <si>
    <t>перехрестя вул.Лесі Українки,14 з вул.Перемоги,52</t>
  </si>
  <si>
    <t>просп.Миру  №2,  №10, №11, №1, №9а,  № 23</t>
  </si>
  <si>
    <t>вул.Богунська від №10 до №48</t>
  </si>
  <si>
    <t>вул.Олександра Клосовського від  4 до №18/9</t>
  </si>
  <si>
    <t>вул.Новопівнічна від №20 до №42, від №23 до №37;</t>
  </si>
  <si>
    <t>пр-кт Миру №4-12</t>
  </si>
  <si>
    <t xml:space="preserve">                                                                                          косіння зелених зон 2 рази в сезон;</t>
  </si>
  <si>
    <t xml:space="preserve">                                                                                          посипання протиожеледними матеріалами</t>
  </si>
  <si>
    <t>Періодичність прибирання</t>
  </si>
  <si>
    <t>вул Старовільська, 23</t>
  </si>
  <si>
    <t>вул.Перемоги  №73 , від №76 до №80, від №91 до №99;       від №88 до №92; від №111 до  №123</t>
  </si>
  <si>
    <r>
      <t xml:space="preserve">Примітка </t>
    </r>
    <r>
      <rPr>
        <sz val="12"/>
        <rFont val="Times New Roman"/>
        <family val="1"/>
        <charset val="204"/>
      </rPr>
      <t xml:space="preserve">: </t>
    </r>
    <r>
      <rPr>
        <u/>
        <sz val="12"/>
        <rFont val="Times New Roman"/>
        <family val="1"/>
        <charset val="204"/>
      </rPr>
      <t xml:space="preserve">основні роботи  </t>
    </r>
    <r>
      <rPr>
        <sz val="12"/>
        <rFont val="Times New Roman"/>
        <family val="1"/>
        <charset val="204"/>
      </rPr>
      <t xml:space="preserve"> -    літнє утриманння:    ручне  підмітання доріжок та тротуарів, очищення зелених зон від сміття;</t>
    </r>
  </si>
  <si>
    <t>(плановий розрахунок )</t>
  </si>
  <si>
    <t>вул.Івана Огієнка,12 (пустир)</t>
  </si>
  <si>
    <t>вул.Вітрука,42/7 до вул.Івана Огієнка,1/34 (ліва сторона тротуар,газон,зупинка)</t>
  </si>
  <si>
    <t>місць загального користування та їх періодичність прибирання КП "Інспекція з благоустрою м. Житомира"</t>
  </si>
  <si>
    <t>Перелік скверів, зелених зон для літнього та зимового утримання КП "Зеленбуд"</t>
  </si>
  <si>
    <t>вівторок, п'ятниця</t>
  </si>
  <si>
    <t>Зелена зона</t>
  </si>
  <si>
    <t>з твердим покриття</t>
  </si>
  <si>
    <t>Разом кв.м.</t>
  </si>
  <si>
    <t>двіччі на тиждень</t>
  </si>
  <si>
    <t>вул.Дмитра Донцова/вул.Пушкінська (зелена зона перед буд.№2) та протилежна сторона по вул.Дмитра Донцова/вул.Пушкінська (зелена зона перед буд.№20)</t>
  </si>
  <si>
    <t>вул.Дмитра Донцова,12-16 (зелена зона вздовж проїжджої частини та схил)</t>
  </si>
  <si>
    <t>вул.Леха Качинського/вул.Дмитра Донцова,15(зелена зона-пустир)</t>
  </si>
  <si>
    <t>вул.Троянівська, ліва сторона,-зелена зона вздовж проїжджої частини від №2 пров. Подільського до моста;                               вул.Троянівська, права сторона,-зелена зона вздовж проїжджої частини від №18  вул.Троянівська до вул.Млинової.</t>
  </si>
  <si>
    <t>вул.Героїв Десантників,7-схил від мосту до річки Кам'янка.</t>
  </si>
  <si>
    <t>просп. Незалежності-зелена зона вздовж проїжджої частини від пров.1-й Ватутіна до буд №66.</t>
  </si>
  <si>
    <t xml:space="preserve">просп. Незалежності-зелена зона вздовж проїжджої частини від №21 до магазину "Еко-маркет" </t>
  </si>
  <si>
    <t>вул.Східна,-від огорожі об"єкту по вул.Михайла Грушевського,91 до парку перед буд.№82 по вул.Східна-зелена зона,стоянка.</t>
  </si>
  <si>
    <t>вул.Івана Сльоти/вул.Шевченка-зелена зона-яблуневий сад</t>
  </si>
  <si>
    <t>зупинка громадського транспорту "Дмитра Донцова", ріг вул.Леха Качинського,15 (в напрямку бульвару Старого)</t>
  </si>
  <si>
    <t>зупинка громадського транспорту "Монумент Слави", вул.Чуднівська,75 (в напрямку центру міста)</t>
  </si>
  <si>
    <t>схили в районі житлових будинків по вул.Леха Качинського,16-20</t>
  </si>
  <si>
    <t>вул. Чуднівська,108,в</t>
  </si>
  <si>
    <t>вул.Сурина Гора,6-8-пустир</t>
  </si>
  <si>
    <t>вул.Сурина Гора,-зелена зона посередині проїжджої частини від №3 до бульвару Польського,15,включаючи розворотне кільце; зелена зона вздовж проїжджої частини від кладовища до майдану Зарембського;        зелена зона вздовж проїжджої частини від ТС до кінця розворотного кільця по бульвару Польському,15.</t>
  </si>
  <si>
    <t>раз на тиждень</t>
  </si>
  <si>
    <t>вул.Чуднівська,96</t>
  </si>
  <si>
    <t>вул.Чуднівська,100</t>
  </si>
  <si>
    <t>вул.Чуднівська,46</t>
  </si>
  <si>
    <t>вул.Чуднівська,69</t>
  </si>
  <si>
    <t>вул.Чуднівська,129в</t>
  </si>
  <si>
    <t>вул. Лермонтовська, 20 зелена зона, тротуар по вул. Святого Йоана Павла ІІ</t>
  </si>
  <si>
    <t>вул. Отаманів Соколовських, 7</t>
  </si>
  <si>
    <t>вул.Покровська, 125</t>
  </si>
  <si>
    <t>вул.Покровська, 139</t>
  </si>
  <si>
    <t>вул.Покровська, 141</t>
  </si>
  <si>
    <t>вул.Покровська, 94</t>
  </si>
  <si>
    <t>вул.Покровська, 129</t>
  </si>
  <si>
    <t>вул.Покровська, 131</t>
  </si>
  <si>
    <t>вул.Покровська, 151</t>
  </si>
  <si>
    <t>вул.Покровська, 159</t>
  </si>
  <si>
    <t>вул.Покровська, 145</t>
  </si>
  <si>
    <t>вул.Покровська, 151а</t>
  </si>
  <si>
    <t>вул. Покровська, від буд №125 до перехрестя вул.Покровська-просп. Незалежності (права-ліва сторони)</t>
  </si>
  <si>
    <t>вул.Покровська, 122,124,  пров. Прудний, 13 (схил берегу р. Крошенка)</t>
  </si>
  <si>
    <t>вул.Покровська 169 (консервний завод) до залізничного переїзду (ліва сторона)</t>
  </si>
  <si>
    <t>вул.Покровська, від буд №120 до залізничного переїзду (права сторона)</t>
  </si>
  <si>
    <t>вул.Покровська, від буд №100 (автошкола)  до бул № 108 (маг. Чистюля) (права сторона)</t>
  </si>
  <si>
    <t>вул.Отаманів Соколовських від буд.№1 до буд №9/11</t>
  </si>
  <si>
    <t>вул. Северина Наливайка від вул.Покровська до буд №7</t>
  </si>
  <si>
    <t>вул.Троянівська,18</t>
  </si>
  <si>
    <t>вул.Троянівська,6 до вул.Троянівська,16/2</t>
  </si>
  <si>
    <t>вул.Троянівська,13/1 до вул.Подільська,3</t>
  </si>
  <si>
    <t>вул.Старовільська,7 до вул.Троянівська,6</t>
  </si>
  <si>
    <t>вул.Троянівська,16 до вул. Маяковського,8</t>
  </si>
  <si>
    <t>просп. Незалежності від №1 до №11; від №12 до №22</t>
  </si>
  <si>
    <t>вул.Покровська від №69 до №73; від №77 до №79; від №83 до   № 89</t>
  </si>
  <si>
    <t>вул.Миколи Сціборського від № 2 до № 37;</t>
  </si>
  <si>
    <t>вул.Вільський шлях від №2 до №14</t>
  </si>
  <si>
    <t>вул. Вільський шлях від №14 до №190</t>
  </si>
  <si>
    <r>
      <t>вул.</t>
    </r>
    <r>
      <rPr>
        <sz val="11"/>
        <color indexed="8"/>
        <rFont val="Times New Roman"/>
        <family val="1"/>
        <charset val="204"/>
      </rPr>
      <t xml:space="preserve"> Михайла Грушевського</t>
    </r>
    <r>
      <rPr>
        <sz val="11"/>
        <color indexed="8"/>
        <rFont val="Times New Roman"/>
        <family val="1"/>
        <charset val="204"/>
      </rPr>
      <t>,31б</t>
    </r>
  </si>
  <si>
    <r>
      <t>вул.</t>
    </r>
    <r>
      <rPr>
        <sz val="11"/>
        <color indexed="8"/>
        <rFont val="Times New Roman"/>
        <family val="1"/>
        <charset val="204"/>
      </rPr>
      <t xml:space="preserve"> Михайла Грушевського</t>
    </r>
    <r>
      <rPr>
        <sz val="11"/>
        <color indexed="8"/>
        <rFont val="Times New Roman"/>
        <family val="1"/>
        <charset val="204"/>
      </rPr>
      <t>,33б,33в</t>
    </r>
  </si>
  <si>
    <r>
      <t>вул.</t>
    </r>
    <r>
      <rPr>
        <sz val="11"/>
        <color indexed="8"/>
        <rFont val="Times New Roman"/>
        <family val="1"/>
        <charset val="204"/>
      </rPr>
      <t xml:space="preserve"> Михайла Грушевського,</t>
    </r>
    <r>
      <rPr>
        <sz val="11"/>
        <color indexed="8"/>
        <rFont val="Times New Roman"/>
        <family val="1"/>
        <charset val="204"/>
      </rPr>
      <t xml:space="preserve"> 48</t>
    </r>
  </si>
  <si>
    <r>
      <t>вул.</t>
    </r>
    <r>
      <rPr>
        <sz val="11"/>
        <color indexed="8"/>
        <rFont val="Times New Roman"/>
        <family val="1"/>
        <charset val="204"/>
      </rPr>
      <t xml:space="preserve"> Івана Мазепи</t>
    </r>
    <r>
      <rPr>
        <sz val="11"/>
        <color indexed="8"/>
        <rFont val="Times New Roman"/>
        <family val="1"/>
        <charset val="204"/>
      </rPr>
      <t>,97а,99</t>
    </r>
  </si>
  <si>
    <r>
      <t>вул.</t>
    </r>
    <r>
      <rPr>
        <sz val="11"/>
        <color indexed="8"/>
        <rFont val="Times New Roman"/>
        <family val="1"/>
        <charset val="204"/>
      </rPr>
      <t xml:space="preserve"> Михайла Грушевського</t>
    </r>
    <r>
      <rPr>
        <sz val="11"/>
        <color indexed="8"/>
        <rFont val="Times New Roman"/>
        <family val="1"/>
        <charset val="204"/>
      </rPr>
      <t>,55,57</t>
    </r>
  </si>
  <si>
    <r>
      <t>вул.</t>
    </r>
    <r>
      <rPr>
        <sz val="11"/>
        <color indexed="8"/>
        <rFont val="Times New Roman"/>
        <family val="1"/>
        <charset val="204"/>
      </rPr>
      <t xml:space="preserve"> Князів Острозьких</t>
    </r>
    <r>
      <rPr>
        <sz val="11"/>
        <color indexed="8"/>
        <rFont val="Times New Roman"/>
        <family val="1"/>
        <charset val="204"/>
      </rPr>
      <t>,92</t>
    </r>
  </si>
  <si>
    <r>
      <t xml:space="preserve">пров. </t>
    </r>
    <r>
      <rPr>
        <sz val="11"/>
        <color indexed="8"/>
        <rFont val="Times New Roman"/>
        <family val="1"/>
        <charset val="204"/>
      </rPr>
      <t>Художника Канцерова</t>
    </r>
    <r>
      <rPr>
        <sz val="11"/>
        <color indexed="8"/>
        <rFont val="Times New Roman"/>
        <family val="1"/>
        <charset val="204"/>
      </rPr>
      <t>,21-24,26-30</t>
    </r>
  </si>
  <si>
    <r>
      <t>вул.</t>
    </r>
    <r>
      <rPr>
        <sz val="11"/>
        <color indexed="8"/>
        <rFont val="Times New Roman"/>
        <family val="1"/>
        <charset val="204"/>
      </rPr>
      <t xml:space="preserve"> Івана Мазепи</t>
    </r>
    <r>
      <rPr>
        <sz val="11"/>
        <color indexed="8"/>
        <rFont val="Times New Roman"/>
        <family val="1"/>
        <charset val="204"/>
      </rPr>
      <t>,112</t>
    </r>
  </si>
  <si>
    <r>
      <t>вул.</t>
    </r>
    <r>
      <rPr>
        <sz val="11"/>
        <color indexed="8"/>
        <rFont val="Times New Roman"/>
        <family val="1"/>
        <charset val="204"/>
      </rPr>
      <t xml:space="preserve"> Івана Мазепи</t>
    </r>
    <r>
      <rPr>
        <sz val="11"/>
        <color indexed="8"/>
        <rFont val="Times New Roman"/>
        <family val="1"/>
        <charset val="204"/>
      </rPr>
      <t>,108,110</t>
    </r>
  </si>
  <si>
    <r>
      <t xml:space="preserve">вул. </t>
    </r>
    <r>
      <rPr>
        <sz val="11"/>
        <color indexed="8"/>
        <rFont val="Times New Roman"/>
        <family val="1"/>
        <charset val="204"/>
      </rPr>
      <t>Івана Мазепи</t>
    </r>
    <r>
      <rPr>
        <sz val="11"/>
        <color indexed="8"/>
        <rFont val="Times New Roman"/>
        <family val="1"/>
        <charset val="204"/>
      </rPr>
      <t>, 111, 113, 115, 117, 119, 121, 118,120,122, 124, 125, 128, 130, 132, 134,  136,  138, 140, 142, 144, 148, 150, 152,154,156,160,162,164,168</t>
    </r>
  </si>
  <si>
    <r>
      <t>вул.</t>
    </r>
    <r>
      <rPr>
        <sz val="11"/>
        <color indexed="8"/>
        <rFont val="Times New Roman"/>
        <family val="1"/>
        <charset val="204"/>
      </rPr>
      <t xml:space="preserve"> Михайла Грушевського</t>
    </r>
    <r>
      <rPr>
        <sz val="11"/>
        <color indexed="8"/>
        <rFont val="Times New Roman"/>
        <family val="1"/>
        <charset val="204"/>
      </rPr>
      <t>,75,77,79,81,83,85,87</t>
    </r>
  </si>
  <si>
    <t>пров.Львівський,3(сквер спортмайданчик)</t>
  </si>
  <si>
    <r>
      <t>вул.</t>
    </r>
    <r>
      <rPr>
        <sz val="11"/>
        <color indexed="8"/>
        <rFont val="Times New Roman"/>
        <family val="1"/>
        <charset val="204"/>
      </rPr>
      <t xml:space="preserve"> Михайла Грушевського</t>
    </r>
    <r>
      <rPr>
        <sz val="11"/>
        <color indexed="8"/>
        <rFont val="Times New Roman"/>
        <family val="1"/>
        <charset val="204"/>
      </rPr>
      <t>,15</t>
    </r>
  </si>
  <si>
    <t>вул. Покровська,33</t>
  </si>
  <si>
    <t>вул. Покровська,37</t>
  </si>
  <si>
    <t>вул.Покровська,39</t>
  </si>
  <si>
    <t>вул.Покровська,45</t>
  </si>
  <si>
    <t>вул.Покровська,49</t>
  </si>
  <si>
    <t>вул.Покровська,21</t>
  </si>
  <si>
    <t>вул.Київська,59 (спортмайданчик)</t>
  </si>
  <si>
    <t>вул.Східна, 101-149</t>
  </si>
  <si>
    <t>вул.Івана Сльоти (від вул. Київська до вул. Гоголівська)</t>
  </si>
  <si>
    <t>вул. Івана Мазепи,51-57</t>
  </si>
  <si>
    <t>вул. Івана Мазепи,24-64/51,63/22-59/4</t>
  </si>
  <si>
    <t>вул. Князів Острозьких,44-54,43-55</t>
  </si>
  <si>
    <t>вул. Князів Острозьких,30/1-42,35-43</t>
  </si>
  <si>
    <t>вул. Князів Острозьких,59</t>
  </si>
  <si>
    <t>вул.Героїв Крут,3</t>
  </si>
  <si>
    <t>вул.Східна, 2-58</t>
  </si>
  <si>
    <t>вул.Гоголівська, 40-90/2</t>
  </si>
  <si>
    <r>
      <t>вул.</t>
    </r>
    <r>
      <rPr>
        <sz val="11"/>
        <color indexed="8"/>
        <rFont val="Times New Roman"/>
        <family val="1"/>
        <charset val="204"/>
      </rPr>
      <t xml:space="preserve"> Івана Сльоти,</t>
    </r>
    <r>
      <rPr>
        <sz val="11"/>
        <color indexed="8"/>
        <rFont val="Times New Roman"/>
        <family val="1"/>
        <charset val="204"/>
      </rPr>
      <t xml:space="preserve"> 31,33,35,36,37,38,39,41,44,44а,46,47,49,50,51,53,55,57,59,60,62,64</t>
    </r>
  </si>
  <si>
    <r>
      <t xml:space="preserve">вул. </t>
    </r>
    <r>
      <rPr>
        <sz val="11"/>
        <color indexed="8"/>
        <rFont val="Times New Roman"/>
        <family val="1"/>
        <charset val="204"/>
      </rPr>
      <t>Івана Мазепи,</t>
    </r>
    <r>
      <rPr>
        <sz val="11"/>
        <color indexed="8"/>
        <rFont val="Times New Roman"/>
        <family val="1"/>
        <charset val="204"/>
      </rPr>
      <t xml:space="preserve"> 44,46,48,50,52,54,56,58,60,62</t>
    </r>
  </si>
  <si>
    <t>вул.Героїв Крут, 15-50</t>
  </si>
  <si>
    <t>вул. Романа Шухевича,біля зупинки</t>
  </si>
  <si>
    <t>пр.Миру,45 а до пр.Миру,47в</t>
  </si>
  <si>
    <t>пр.Миру,51 біля зупинки</t>
  </si>
  <si>
    <t>пр.Миру від Богунського мосту до маг."Проспект"</t>
  </si>
  <si>
    <t>пр.Миру,43б до вул. Романа Шухевича</t>
  </si>
  <si>
    <r>
      <t xml:space="preserve">вул. </t>
    </r>
    <r>
      <rPr>
        <sz val="11"/>
        <color indexed="8"/>
        <rFont val="Times New Roman"/>
        <family val="1"/>
        <charset val="204"/>
      </rPr>
      <t>Степана Бандери</t>
    </r>
    <r>
      <rPr>
        <sz val="11"/>
        <color indexed="8"/>
        <rFont val="Times New Roman"/>
        <family val="1"/>
        <charset val="204"/>
      </rPr>
      <t xml:space="preserve"> 11; газон, асфальт</t>
    </r>
  </si>
  <si>
    <t xml:space="preserve">вул.Покровська, 50,44,52, 58, 60, 64, 66-82, 53, 55, </t>
  </si>
  <si>
    <r>
      <t xml:space="preserve">вул. </t>
    </r>
    <r>
      <rPr>
        <sz val="11"/>
        <color indexed="8"/>
        <rFont val="Times New Roman"/>
        <family val="1"/>
        <charset val="204"/>
      </rPr>
      <t>Юрка Тютюнника</t>
    </r>
    <r>
      <rPr>
        <sz val="11"/>
        <color indexed="8"/>
        <rFont val="Times New Roman"/>
        <family val="1"/>
        <charset val="204"/>
      </rPr>
      <t xml:space="preserve"> 21, 25</t>
    </r>
  </si>
  <si>
    <r>
      <t xml:space="preserve">вул. </t>
    </r>
    <r>
      <rPr>
        <sz val="11"/>
        <color indexed="8"/>
        <rFont val="Times New Roman"/>
        <family val="1"/>
        <charset val="204"/>
      </rPr>
      <t>Миколи Сціборського</t>
    </r>
    <r>
      <rPr>
        <sz val="11"/>
        <color indexed="8"/>
        <rFont val="Times New Roman"/>
        <family val="1"/>
        <charset val="204"/>
      </rPr>
      <t xml:space="preserve"> 10,10а, 14. 16, 18, 22</t>
    </r>
  </si>
  <si>
    <r>
      <t xml:space="preserve">вул. </t>
    </r>
    <r>
      <rPr>
        <sz val="11"/>
        <color indexed="8"/>
        <rFont val="Times New Roman"/>
        <family val="1"/>
        <charset val="204"/>
      </rPr>
      <t>Князів Острозьких</t>
    </r>
    <r>
      <rPr>
        <sz val="11"/>
        <color indexed="8"/>
        <rFont val="Times New Roman"/>
        <family val="1"/>
        <charset val="204"/>
      </rPr>
      <t xml:space="preserve"> 89, 93б, 101б, 125, 130а, 118а, 99в, 135,137</t>
    </r>
  </si>
  <si>
    <t>вул.Небесної Сотні, 45,49,51,53,55, 57, 59,61,74, 65/52, 55а</t>
  </si>
  <si>
    <r>
      <t xml:space="preserve">вул. </t>
    </r>
    <r>
      <rPr>
        <sz val="11"/>
        <color indexed="8"/>
        <rFont val="Times New Roman"/>
        <family val="1"/>
        <charset val="204"/>
      </rPr>
      <t>Івана Мазепи</t>
    </r>
    <r>
      <rPr>
        <sz val="11"/>
        <color indexed="8"/>
        <rFont val="Times New Roman"/>
        <family val="1"/>
        <charset val="204"/>
      </rPr>
      <t xml:space="preserve"> 123, 127, 129, 131, 137, 153, 157</t>
    </r>
  </si>
  <si>
    <t>вул. Івана Мазепи, 35-49</t>
  </si>
  <si>
    <t>вул. Князів Острозьких, 27-33</t>
  </si>
  <si>
    <t>вул. Князів Острозьких,22-28</t>
  </si>
  <si>
    <t>вул. Шевченка-Вітрука,         вул.Шевченка-Івана Сльоти</t>
  </si>
  <si>
    <t>Сквер на  розі  вул. Перемоги- Михайла Грушевського</t>
  </si>
  <si>
    <t>Сквер по вул.Покровська,3</t>
  </si>
  <si>
    <t>перехрестя вул.Михайла Грушевського-Шелушкова</t>
  </si>
  <si>
    <t>вул.Чуднівська (гідропарк)</t>
  </si>
  <si>
    <t>перехрестя вул. Покровська-Львівська</t>
  </si>
  <si>
    <t>вул.Чуднівська, 102</t>
  </si>
  <si>
    <t>перехрестя вул.Троянівська - Радивілівська</t>
  </si>
  <si>
    <t xml:space="preserve"> господарства міської ради                                                                                                       О.В. Марцун</t>
  </si>
  <si>
    <t>Керуючий справами                                                                                                                  О.М. Пашко</t>
  </si>
  <si>
    <t>господарства міської ради                                                                                                                О.В. Марцун</t>
  </si>
  <si>
    <t>Керуючий справами                                                                                                                        О.М. Пашко</t>
  </si>
  <si>
    <t>об’єктів  вуличної  мережі  м. Житомира для утримання в  літній  період   КП "УАШ".</t>
  </si>
  <si>
    <t>Ціна приб. грн/м2</t>
  </si>
  <si>
    <t>площа тротуа.</t>
  </si>
  <si>
    <t>проїжджа частина</t>
  </si>
  <si>
    <t>тротуар</t>
  </si>
  <si>
    <t>механ.</t>
  </si>
  <si>
    <t>м2</t>
  </si>
  <si>
    <t>вул. Чуднівська</t>
  </si>
  <si>
    <t xml:space="preserve">вул. Покровська  (Київська - просп. Незалежності)                                             </t>
  </si>
  <si>
    <t xml:space="preserve"> вул. Дмитра Донцова</t>
  </si>
  <si>
    <t>вул. Професора Кравченка</t>
  </si>
  <si>
    <t>вул. Святослава Ріхтера</t>
  </si>
  <si>
    <t>вул. Героїв Крут</t>
  </si>
  <si>
    <t>вул. Князів Острозьких</t>
  </si>
  <si>
    <t>вул. Івана Мазепи</t>
  </si>
  <si>
    <t>вул. Івана Сльоти</t>
  </si>
  <si>
    <t>вул. Михайла Грушевського</t>
  </si>
  <si>
    <t>пр. Незалежності</t>
  </si>
  <si>
    <t>вул. Троянівська</t>
  </si>
  <si>
    <t>вул. Трипільська</t>
  </si>
  <si>
    <t>вул. Миколи Сціборського</t>
  </si>
  <si>
    <t>вул. Юрка Тютюнника</t>
  </si>
  <si>
    <t xml:space="preserve"> вул. Сергія Параджанова</t>
  </si>
  <si>
    <t>вул. Якова Зайка</t>
  </si>
  <si>
    <t>вул. Синельниківська</t>
  </si>
  <si>
    <t>вул. Вільський шлях</t>
  </si>
  <si>
    <t>вул. Героїв Десантників</t>
  </si>
  <si>
    <t>вул. Романа Шухевича</t>
  </si>
  <si>
    <t>вул. Радивілівська</t>
  </si>
  <si>
    <t>вул. Святого Йоана Павла ІІ</t>
  </si>
  <si>
    <t>вул. Генерала Всеволода Петріва</t>
  </si>
  <si>
    <t>вул. Отаманів Соколовських</t>
  </si>
  <si>
    <t>вул.Чеська Крошня</t>
  </si>
  <si>
    <t>вул. Пилипа Орлика</t>
  </si>
  <si>
    <t>вул. Тараса Бульби-Боровця</t>
  </si>
  <si>
    <t>вул. Довжицька</t>
  </si>
  <si>
    <t>вул. Нобелівська</t>
  </si>
  <si>
    <t>вул.Скульптора Оішкевича</t>
  </si>
  <si>
    <t>вул. Тополина</t>
  </si>
  <si>
    <t>вул. Митрополита Андрея Шептицького</t>
  </si>
  <si>
    <t>вул. Олени Теліги</t>
  </si>
  <si>
    <t>вул. Євгена Коновальця</t>
  </si>
  <si>
    <t>вул. Добровольчих батальйонів</t>
  </si>
  <si>
    <r>
      <t xml:space="preserve"> </t>
    </r>
    <r>
      <rPr>
        <sz val="14"/>
        <color indexed="8"/>
        <rFont val="Times New Roman"/>
        <family val="1"/>
        <charset val="204"/>
      </rPr>
      <t xml:space="preserve">ручне - </t>
    </r>
    <r>
      <rPr>
        <b/>
        <sz val="14"/>
        <color indexed="8"/>
        <rFont val="Times New Roman"/>
        <family val="1"/>
        <charset val="204"/>
      </rPr>
      <t>щоденно</t>
    </r>
    <r>
      <rPr>
        <sz val="14"/>
        <color indexed="8"/>
        <rFont val="Times New Roman"/>
        <family val="1"/>
        <charset val="204"/>
      </rPr>
      <t>,  механізоване  прибирання</t>
    </r>
    <r>
      <rPr>
        <b/>
        <sz val="14"/>
        <color indexed="8"/>
        <rFont val="Times New Roman"/>
        <family val="1"/>
        <charset val="204"/>
      </rPr>
      <t xml:space="preserve"> - щоденно</t>
    </r>
  </si>
  <si>
    <r>
      <t xml:space="preserve"> </t>
    </r>
    <r>
      <rPr>
        <sz val="14"/>
        <color indexed="8"/>
        <rFont val="Times New Roman"/>
        <family val="1"/>
        <charset val="204"/>
      </rPr>
      <t xml:space="preserve">ручне прибирання - </t>
    </r>
    <r>
      <rPr>
        <b/>
        <sz val="14"/>
        <color indexed="8"/>
        <rFont val="Times New Roman"/>
        <family val="1"/>
        <charset val="204"/>
      </rPr>
      <t>щоденно</t>
    </r>
    <r>
      <rPr>
        <sz val="14"/>
        <color indexed="8"/>
        <rFont val="Times New Roman"/>
        <family val="1"/>
        <charset val="204"/>
      </rPr>
      <t>,  механізоване  прибирання</t>
    </r>
    <r>
      <rPr>
        <b/>
        <sz val="14"/>
        <color indexed="8"/>
        <rFont val="Times New Roman"/>
        <family val="1"/>
        <charset val="204"/>
      </rPr>
      <t xml:space="preserve"> - 1 раз в тиждень</t>
    </r>
  </si>
  <si>
    <r>
      <t xml:space="preserve"> </t>
    </r>
    <r>
      <rPr>
        <sz val="14"/>
        <color indexed="8"/>
        <rFont val="Times New Roman"/>
        <family val="1"/>
        <charset val="204"/>
      </rPr>
      <t>ручне прибирання -</t>
    </r>
    <r>
      <rPr>
        <b/>
        <sz val="14"/>
        <color indexed="8"/>
        <rFont val="Times New Roman"/>
        <family val="1"/>
        <charset val="204"/>
      </rPr>
      <t>1 раз в тиждень</t>
    </r>
    <r>
      <rPr>
        <sz val="14"/>
        <color indexed="8"/>
        <rFont val="Times New Roman"/>
        <family val="1"/>
        <charset val="204"/>
      </rPr>
      <t>,  механізоване  прибирання</t>
    </r>
    <r>
      <rPr>
        <b/>
        <sz val="14"/>
        <color indexed="8"/>
        <rFont val="Times New Roman"/>
        <family val="1"/>
        <charset val="204"/>
      </rPr>
      <t xml:space="preserve"> - 1 раз в місяць</t>
    </r>
  </si>
  <si>
    <r>
      <t xml:space="preserve"> </t>
    </r>
    <r>
      <rPr>
        <sz val="14"/>
        <color indexed="8"/>
        <rFont val="Times New Roman"/>
        <family val="1"/>
        <charset val="204"/>
      </rPr>
      <t>ручне прибирання,  механізоване  прибирання</t>
    </r>
    <r>
      <rPr>
        <b/>
        <sz val="14"/>
        <color indexed="8"/>
        <rFont val="Times New Roman"/>
        <family val="1"/>
        <charset val="204"/>
      </rPr>
      <t xml:space="preserve"> - 1 раз в сезон </t>
    </r>
    <r>
      <rPr>
        <sz val="14"/>
        <color indexed="8"/>
        <rFont val="Times New Roman"/>
        <family val="1"/>
        <charset val="204"/>
      </rPr>
      <t>(за потреби)</t>
    </r>
  </si>
  <si>
    <t xml:space="preserve"> коштів на  утримання вулиць міста Житомира. </t>
  </si>
  <si>
    <t>Всього утримання проїжджої частини:</t>
  </si>
  <si>
    <t>тротуари</t>
  </si>
  <si>
    <t>Всього утримання проїжджої частини за літній період:</t>
  </si>
  <si>
    <t>Всього утримання тротуарів за літній період:</t>
  </si>
  <si>
    <t xml:space="preserve">Зимове утримання проїжджої частини </t>
  </si>
  <si>
    <t xml:space="preserve">ЗіЛ   МДК-4              </t>
  </si>
  <si>
    <t>Протиожел. суміш          (9700,0 т.)</t>
  </si>
  <si>
    <t>Всього утримання проїжджої частини за зимовий період:</t>
  </si>
  <si>
    <t xml:space="preserve"> Разом  утримання проїжджої частини:</t>
  </si>
  <si>
    <t xml:space="preserve">Зимове утримання тротуарів </t>
  </si>
  <si>
    <t>механ (4 рази)</t>
  </si>
  <si>
    <t>механ (5 раз)</t>
  </si>
  <si>
    <t>Всього утримання тротуарів за зимовий період:</t>
  </si>
  <si>
    <t xml:space="preserve"> Разом  утримання тротуарів:</t>
  </si>
  <si>
    <t>Загалом на утримання вулиць та доріг міста</t>
  </si>
  <si>
    <t>господарства міської ради                                                                                                               О.В. Марцун</t>
  </si>
  <si>
    <t>Керуючий справами                                                                                                                         О.М. Пашко</t>
  </si>
  <si>
    <r>
      <t>проїжджа частина:</t>
    </r>
    <r>
      <rPr>
        <sz val="12"/>
        <color indexed="8"/>
        <rFont val="Times New Roman"/>
        <family val="1"/>
        <charset val="204"/>
      </rPr>
      <t xml:space="preserve">           ручне -    щоденно       механ. - щоденно              </t>
    </r>
    <r>
      <rPr>
        <b/>
        <i/>
        <sz val="12"/>
        <color indexed="8"/>
        <rFont val="Times New Roman"/>
        <family val="1"/>
        <charset val="204"/>
      </rPr>
      <t>тротуари</t>
    </r>
    <r>
      <rPr>
        <i/>
        <sz val="12"/>
        <color indexed="8"/>
        <rFont val="Times New Roman"/>
        <family val="1"/>
        <charset val="204"/>
      </rPr>
      <t xml:space="preserve">                              - щоденно</t>
    </r>
  </si>
  <si>
    <r>
      <t xml:space="preserve">проїжджа частина:  </t>
    </r>
    <r>
      <rPr>
        <sz val="12"/>
        <color indexed="8"/>
        <rFont val="Times New Roman"/>
        <family val="1"/>
        <charset val="204"/>
      </rPr>
      <t xml:space="preserve">        ручне  -1 раз в тиждень                           механ. -  1 раз місяць  </t>
    </r>
    <r>
      <rPr>
        <b/>
        <i/>
        <sz val="12"/>
        <color indexed="8"/>
        <rFont val="Times New Roman"/>
        <family val="1"/>
        <charset val="204"/>
      </rPr>
      <t xml:space="preserve">тротуари:                             </t>
    </r>
    <r>
      <rPr>
        <i/>
        <sz val="12"/>
        <color indexed="8"/>
        <rFont val="Times New Roman"/>
        <family val="1"/>
        <charset val="204"/>
      </rPr>
      <t>- 1 раз в тиждень</t>
    </r>
  </si>
  <si>
    <r>
      <t xml:space="preserve">проїжджа частина:   </t>
    </r>
    <r>
      <rPr>
        <sz val="12"/>
        <color indexed="8"/>
        <rFont val="Times New Roman"/>
        <family val="1"/>
        <charset val="204"/>
      </rPr>
      <t xml:space="preserve">       ручне, механіз. - </t>
    </r>
    <r>
      <rPr>
        <sz val="11"/>
        <color indexed="8"/>
        <rFont val="Times New Roman"/>
        <family val="1"/>
        <charset val="204"/>
      </rPr>
      <t xml:space="preserve">                  1 раз в місяць(за потреби)          </t>
    </r>
    <r>
      <rPr>
        <b/>
        <i/>
        <sz val="12"/>
        <color indexed="8"/>
        <rFont val="Times New Roman"/>
        <family val="1"/>
        <charset val="204"/>
      </rPr>
      <t xml:space="preserve">тротуари:                            </t>
    </r>
    <r>
      <rPr>
        <i/>
        <sz val="12"/>
        <color indexed="8"/>
        <rFont val="Times New Roman"/>
        <family val="1"/>
        <charset val="204"/>
      </rPr>
      <t>-1 раз в місяць</t>
    </r>
  </si>
  <si>
    <r>
      <t xml:space="preserve">ручне (30%)      </t>
    </r>
    <r>
      <rPr>
        <i/>
        <sz val="12"/>
        <color indexed="8"/>
        <rFont val="Times New Roman"/>
        <family val="1"/>
        <charset val="204"/>
      </rPr>
      <t xml:space="preserve">                 - 1 раз в місяць   </t>
    </r>
    <r>
      <rPr>
        <b/>
        <i/>
        <sz val="12"/>
        <color indexed="8"/>
        <rFont val="Times New Roman"/>
        <family val="1"/>
        <charset val="204"/>
      </rPr>
      <t xml:space="preserve">механ.(70%)                     </t>
    </r>
    <r>
      <rPr>
        <i/>
        <sz val="12"/>
        <color indexed="8"/>
        <rFont val="Times New Roman"/>
        <family val="1"/>
        <charset val="204"/>
      </rPr>
      <t xml:space="preserve">- при снігопаді                  </t>
    </r>
  </si>
  <si>
    <r>
      <t xml:space="preserve">проїжджа частина:       </t>
    </r>
    <r>
      <rPr>
        <sz val="12"/>
        <color indexed="8"/>
        <rFont val="Times New Roman"/>
        <family val="1"/>
        <charset val="204"/>
      </rPr>
      <t xml:space="preserve">       ручне - щоденно ;             механ. - 1 раз в тиждень  </t>
    </r>
    <r>
      <rPr>
        <b/>
        <i/>
        <sz val="12"/>
        <color indexed="8"/>
        <rFont val="Times New Roman"/>
        <family val="1"/>
        <charset val="204"/>
      </rPr>
      <t xml:space="preserve">тротуари:                               </t>
    </r>
    <r>
      <rPr>
        <i/>
        <sz val="12"/>
        <color indexed="8"/>
        <rFont val="Times New Roman"/>
        <family val="1"/>
        <charset val="204"/>
      </rPr>
      <t>-</t>
    </r>
    <r>
      <rPr>
        <b/>
        <i/>
        <sz val="12"/>
        <color indexed="8"/>
        <rFont val="Times New Roman"/>
        <family val="1"/>
        <charset val="204"/>
      </rPr>
      <t xml:space="preserve"> </t>
    </r>
    <r>
      <rPr>
        <i/>
        <sz val="12"/>
        <color indexed="8"/>
        <rFont val="Times New Roman"/>
        <family val="1"/>
        <charset val="204"/>
      </rPr>
      <t>2 рази в тиждень</t>
    </r>
  </si>
  <si>
    <r>
      <t xml:space="preserve">ручне (70%)                        </t>
    </r>
    <r>
      <rPr>
        <i/>
        <sz val="11"/>
        <color indexed="8"/>
        <rFont val="Times New Roman"/>
        <family val="1"/>
        <charset val="204"/>
      </rPr>
      <t xml:space="preserve">- щоденно;          </t>
    </r>
    <r>
      <rPr>
        <b/>
        <i/>
        <sz val="11"/>
        <color indexed="8"/>
        <rFont val="Times New Roman"/>
        <family val="1"/>
        <charset val="204"/>
      </rPr>
      <t>механ.(30%)</t>
    </r>
    <r>
      <rPr>
        <i/>
        <sz val="11"/>
        <color indexed="8"/>
        <rFont val="Times New Roman"/>
        <family val="1"/>
        <charset val="204"/>
      </rPr>
      <t xml:space="preserve">                       - при снігопаді               </t>
    </r>
  </si>
  <si>
    <r>
      <t xml:space="preserve">   ручне (50%)      </t>
    </r>
    <r>
      <rPr>
        <i/>
        <sz val="12"/>
        <color indexed="8"/>
        <rFont val="Times New Roman"/>
        <family val="1"/>
        <charset val="204"/>
      </rPr>
      <t xml:space="preserve">                   - 2 рази в тиждень; </t>
    </r>
    <r>
      <rPr>
        <b/>
        <i/>
        <sz val="12"/>
        <color indexed="8"/>
        <rFont val="Times New Roman"/>
        <family val="1"/>
        <charset val="204"/>
      </rPr>
      <t xml:space="preserve">механ.(50%)                           </t>
    </r>
    <r>
      <rPr>
        <i/>
        <sz val="12"/>
        <color indexed="8"/>
        <rFont val="Times New Roman"/>
        <family val="1"/>
        <charset val="204"/>
      </rPr>
      <t xml:space="preserve">- при снігопаді                     </t>
    </r>
  </si>
  <si>
    <r>
      <t xml:space="preserve">ручне (50%)      </t>
    </r>
    <r>
      <rPr>
        <i/>
        <sz val="12"/>
        <color indexed="8"/>
        <rFont val="Times New Roman"/>
        <family val="1"/>
        <charset val="204"/>
      </rPr>
      <t xml:space="preserve">                   - 1 рази в тиждень; </t>
    </r>
    <r>
      <rPr>
        <b/>
        <i/>
        <sz val="12"/>
        <color indexed="8"/>
        <rFont val="Times New Roman"/>
        <family val="1"/>
        <charset val="204"/>
      </rPr>
      <t xml:space="preserve">механ.(50%)                       </t>
    </r>
    <r>
      <rPr>
        <i/>
        <sz val="12"/>
        <color indexed="8"/>
        <rFont val="Times New Roman"/>
        <family val="1"/>
        <charset val="204"/>
      </rPr>
      <t xml:space="preserve">- при снігопаді                </t>
    </r>
  </si>
  <si>
    <t>Додаток 1</t>
  </si>
  <si>
    <t>щосе Київське</t>
  </si>
  <si>
    <t>вул. Володимирська</t>
  </si>
  <si>
    <t xml:space="preserve">вул.Покровська  (просп. Незалежності - межа міста)                                             </t>
  </si>
  <si>
    <t>вул. Степана Бандери</t>
  </si>
  <si>
    <t>вул. Богдана Хмельницького</t>
  </si>
  <si>
    <t>Додаток 2</t>
  </si>
  <si>
    <t>Додаток 3</t>
  </si>
  <si>
    <t>вул.Олександра Клосовського/вул.Маликова-зелена зона, зупинка громадського транспорту</t>
  </si>
  <si>
    <t>вул. Євгена Рихліка</t>
  </si>
  <si>
    <t>вул.Юрка Тютюнника,1 до №28</t>
  </si>
  <si>
    <t>вул. Лесі Українки,10а (дитячий майданчик)</t>
  </si>
  <si>
    <t>вул.Маликова від бульвару Польський,13 до вул. Маликова №16, від №8 до  №12</t>
  </si>
  <si>
    <t>просп. Незалежності,93/2</t>
  </si>
  <si>
    <t>просп. Незалежності, 102-168</t>
  </si>
  <si>
    <t>пров. Вацківський, 9 - вул. Гоголівська, 55</t>
  </si>
  <si>
    <t>вул.Бориса Тена, 44-143</t>
  </si>
  <si>
    <t xml:space="preserve">вул. Лесі Українки 37, 39, 55/45, 69, 54, 56, 19, 25, 27, </t>
  </si>
  <si>
    <t>вул.Бориса Тена, 2-14/11</t>
  </si>
  <si>
    <t>вул.Івана Франка, 19</t>
  </si>
  <si>
    <t>вул.Івана Франка,17</t>
  </si>
  <si>
    <t>вул.Івана Франка,18-20</t>
  </si>
  <si>
    <t>вул. Святослава Ріхтера (1 Травня ), 8</t>
  </si>
  <si>
    <t>вул. Святослава Ріхтера (1 Травня ),34-36</t>
  </si>
  <si>
    <t>вул. Святослава Ріхтера (1 Травня ),45-47</t>
  </si>
  <si>
    <t>вул. Святослава Ріхтера (1 Травня ),1-7</t>
  </si>
  <si>
    <t>вул.Велика Бердичівська, 45</t>
  </si>
  <si>
    <t>72</t>
  </si>
</sst>
</file>

<file path=xl/styles.xml><?xml version="1.0" encoding="utf-8"?>
<styleSheet xmlns="http://schemas.openxmlformats.org/spreadsheetml/2006/main">
  <numFmts count="1">
    <numFmt numFmtId="164" formatCode="#,##0.0"/>
  </numFmts>
  <fonts count="33">
    <font>
      <sz val="11"/>
      <color theme="1"/>
      <name val="Calibri"/>
      <family val="2"/>
      <charset val="204"/>
      <scheme val="minor"/>
    </font>
    <font>
      <sz val="11"/>
      <color indexed="8"/>
      <name val="Calibri"/>
      <family val="2"/>
      <charset val="204"/>
    </font>
    <font>
      <sz val="12"/>
      <color indexed="8"/>
      <name val="Times New Roman"/>
      <family val="1"/>
      <charset val="204"/>
    </font>
    <font>
      <sz val="8"/>
      <name val="Calibri"/>
      <family val="2"/>
      <charset val="204"/>
    </font>
    <font>
      <sz val="14"/>
      <color indexed="8"/>
      <name val="Times New Roman"/>
      <family val="1"/>
      <charset val="204"/>
    </font>
    <font>
      <b/>
      <sz val="14"/>
      <color indexed="8"/>
      <name val="Times New Roman"/>
      <family val="1"/>
      <charset val="204"/>
    </font>
    <font>
      <b/>
      <sz val="12"/>
      <color indexed="8"/>
      <name val="Times New Roman"/>
      <family val="1"/>
      <charset val="204"/>
    </font>
    <font>
      <b/>
      <i/>
      <sz val="12"/>
      <color indexed="8"/>
      <name val="Times New Roman"/>
      <family val="1"/>
      <charset val="204"/>
    </font>
    <font>
      <sz val="14"/>
      <color indexed="9"/>
      <name val="Times New Roman"/>
      <family val="1"/>
      <charset val="204"/>
    </font>
    <font>
      <b/>
      <sz val="16"/>
      <color indexed="8"/>
      <name val="Times New Roman"/>
      <family val="1"/>
      <charset val="204"/>
    </font>
    <font>
      <sz val="11"/>
      <color indexed="8"/>
      <name val="Times New Roman"/>
      <family val="1"/>
      <charset val="204"/>
    </font>
    <font>
      <sz val="10"/>
      <name val="Arial Cyr"/>
      <charset val="204"/>
    </font>
    <font>
      <sz val="10"/>
      <name val="Times New Roman"/>
      <family val="1"/>
      <charset val="204"/>
    </font>
    <font>
      <b/>
      <sz val="11"/>
      <color indexed="8"/>
      <name val="Times New Roman"/>
      <family val="1"/>
      <charset val="204"/>
    </font>
    <font>
      <b/>
      <sz val="18"/>
      <color indexed="8"/>
      <name val="Times New Roman"/>
      <family val="1"/>
      <charset val="204"/>
    </font>
    <font>
      <sz val="12"/>
      <color indexed="9"/>
      <name val="Times New Roman"/>
      <family val="1"/>
      <charset val="204"/>
    </font>
    <font>
      <b/>
      <sz val="14"/>
      <color indexed="9"/>
      <name val="Times New Roman"/>
      <family val="1"/>
      <charset val="204"/>
    </font>
    <font>
      <b/>
      <sz val="12"/>
      <color indexed="9"/>
      <name val="Times New Roman"/>
      <family val="1"/>
      <charset val="204"/>
    </font>
    <font>
      <u/>
      <sz val="12"/>
      <color indexed="8"/>
      <name val="Times New Roman"/>
      <family val="1"/>
      <charset val="204"/>
    </font>
    <font>
      <sz val="11"/>
      <color indexed="9"/>
      <name val="Times New Roman"/>
      <family val="1"/>
      <charset val="204"/>
    </font>
    <font>
      <b/>
      <u/>
      <sz val="14"/>
      <color indexed="8"/>
      <name val="Times New Roman"/>
      <family val="1"/>
      <charset val="204"/>
    </font>
    <font>
      <sz val="20"/>
      <color indexed="8"/>
      <name val="Times New Roman"/>
      <family val="1"/>
      <charset val="204"/>
    </font>
    <font>
      <sz val="12"/>
      <name val="Times New Roman"/>
      <family val="1"/>
      <charset val="204"/>
    </font>
    <font>
      <u/>
      <sz val="12"/>
      <name val="Times New Roman"/>
      <family val="1"/>
      <charset val="204"/>
    </font>
    <font>
      <b/>
      <sz val="12"/>
      <name val="Times New Roman"/>
      <family val="1"/>
      <charset val="204"/>
    </font>
    <font>
      <b/>
      <sz val="10"/>
      <name val="Times New Roman"/>
      <family val="1"/>
      <charset val="204"/>
    </font>
    <font>
      <i/>
      <sz val="12"/>
      <color indexed="8"/>
      <name val="Times New Roman"/>
      <family val="1"/>
      <charset val="204"/>
    </font>
    <font>
      <b/>
      <i/>
      <sz val="14"/>
      <color indexed="8"/>
      <name val="Times New Roman"/>
      <family val="1"/>
      <charset val="204"/>
    </font>
    <font>
      <b/>
      <sz val="15"/>
      <color indexed="8"/>
      <name val="Times New Roman"/>
      <family val="1"/>
      <charset val="204"/>
    </font>
    <font>
      <i/>
      <sz val="11"/>
      <color indexed="8"/>
      <name val="Times New Roman"/>
      <family val="1"/>
      <charset val="204"/>
    </font>
    <font>
      <b/>
      <i/>
      <sz val="11"/>
      <color indexed="8"/>
      <name val="Times New Roman"/>
      <family val="1"/>
      <charset val="204"/>
    </font>
    <font>
      <sz val="22"/>
      <color indexed="8"/>
      <name val="Times New Roman"/>
      <family val="1"/>
      <charset val="204"/>
    </font>
    <font>
      <b/>
      <sz val="22"/>
      <color indexed="8"/>
      <name val="Times New Roman"/>
      <family val="1"/>
      <charset val="204"/>
    </font>
  </fonts>
  <fills count="3">
    <fill>
      <patternFill patternType="none"/>
    </fill>
    <fill>
      <patternFill patternType="gray125"/>
    </fill>
    <fill>
      <patternFill patternType="solid">
        <fgColor indexed="9"/>
        <bgColor indexed="64"/>
      </patternFill>
    </fill>
  </fills>
  <borders count="8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right style="thin">
        <color indexed="22"/>
      </right>
      <top style="thin">
        <color indexed="22"/>
      </top>
      <bottom style="thin">
        <color indexed="22"/>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22"/>
      </left>
      <right style="medium">
        <color indexed="64"/>
      </right>
      <top style="medium">
        <color indexed="64"/>
      </top>
      <bottom style="medium">
        <color indexed="64"/>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top style="medium">
        <color indexed="64"/>
      </top>
      <bottom/>
      <diagonal/>
    </border>
    <border>
      <left/>
      <right/>
      <top style="medium">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22"/>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2"/>
      </left>
      <right style="medium">
        <color indexed="64"/>
      </right>
      <top/>
      <bottom style="medium">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s>
  <cellStyleXfs count="3">
    <xf numFmtId="0" fontId="0" fillId="0" borderId="0"/>
    <xf numFmtId="0" fontId="11" fillId="0" borderId="0"/>
    <xf numFmtId="0" fontId="1" fillId="0" borderId="0"/>
  </cellStyleXfs>
  <cellXfs count="556">
    <xf numFmtId="0" fontId="0" fillId="0" borderId="0" xfId="0"/>
    <xf numFmtId="0" fontId="4" fillId="0" borderId="0" xfId="0" applyFont="1"/>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6" fillId="0" borderId="0" xfId="0" applyFont="1" applyAlignment="1">
      <alignment horizont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2" borderId="2" xfId="0" applyFont="1" applyFill="1" applyBorder="1" applyAlignment="1">
      <alignment horizontal="center" vertical="center"/>
    </xf>
    <xf numFmtId="0" fontId="2" fillId="0" borderId="0" xfId="0" applyFont="1" applyBorder="1"/>
    <xf numFmtId="0" fontId="7" fillId="0" borderId="0" xfId="0" applyFont="1" applyBorder="1"/>
    <xf numFmtId="0" fontId="2" fillId="0" borderId="2" xfId="0" applyFont="1" applyBorder="1" applyAlignment="1">
      <alignment vertical="center"/>
    </xf>
    <xf numFmtId="0" fontId="8" fillId="0" borderId="0" xfId="0" applyFont="1"/>
    <xf numFmtId="0" fontId="2" fillId="0" borderId="4" xfId="0" applyFont="1" applyBorder="1" applyAlignment="1">
      <alignment horizontal="center" wrapText="1"/>
    </xf>
    <xf numFmtId="0" fontId="2" fillId="0" borderId="5" xfId="0" applyFont="1" applyBorder="1" applyAlignment="1">
      <alignment horizontal="center" vertical="center"/>
    </xf>
    <xf numFmtId="0" fontId="4" fillId="0" borderId="0" xfId="0" applyFont="1" applyAlignment="1">
      <alignment vertical="center" wrapText="1"/>
    </xf>
    <xf numFmtId="0" fontId="5" fillId="0" borderId="0" xfId="0" applyFont="1" applyAlignment="1">
      <alignment horizontal="lef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2" fillId="0" borderId="2" xfId="0" applyFont="1" applyBorder="1" applyAlignment="1">
      <alignment horizontal="center" wrapText="1"/>
    </xf>
    <xf numFmtId="0" fontId="10" fillId="0" borderId="0" xfId="0" applyFont="1"/>
    <xf numFmtId="0" fontId="10" fillId="0" borderId="2" xfId="0" applyFont="1" applyBorder="1" applyAlignment="1">
      <alignment horizontal="center" wrapText="1"/>
    </xf>
    <xf numFmtId="0" fontId="10" fillId="0" borderId="0" xfId="0" applyFont="1" applyAlignment="1">
      <alignment wrapText="1"/>
    </xf>
    <xf numFmtId="0" fontId="10" fillId="0" borderId="0" xfId="0" applyFont="1" applyAlignment="1">
      <alignmen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5" xfId="0" applyFont="1" applyBorder="1" applyAlignment="1">
      <alignment horizontal="center" wrapText="1"/>
    </xf>
    <xf numFmtId="0" fontId="2" fillId="0" borderId="5" xfId="0" applyFont="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vertical="center" wrapText="1"/>
    </xf>
    <xf numFmtId="3" fontId="6" fillId="0" borderId="8" xfId="2" applyNumberFormat="1" applyFont="1" applyFill="1" applyBorder="1" applyAlignment="1">
      <alignment horizontal="center" vertical="center" wrapText="1"/>
    </xf>
    <xf numFmtId="0" fontId="2" fillId="0" borderId="9" xfId="2" applyFont="1" applyFill="1" applyBorder="1" applyAlignment="1">
      <alignment horizontal="center" vertical="center"/>
    </xf>
    <xf numFmtId="49" fontId="4" fillId="0" borderId="0" xfId="0" applyNumberFormat="1" applyFont="1"/>
    <xf numFmtId="4" fontId="4" fillId="0" borderId="0" xfId="0" applyNumberFormat="1" applyFont="1"/>
    <xf numFmtId="4" fontId="4" fillId="0" borderId="0" xfId="0" applyNumberFormat="1" applyFont="1" applyBorder="1"/>
    <xf numFmtId="4" fontId="4" fillId="0" borderId="4" xfId="0" applyNumberFormat="1" applyFont="1" applyBorder="1" applyAlignment="1">
      <alignment horizontal="center" vertical="center"/>
    </xf>
    <xf numFmtId="49" fontId="4" fillId="0" borderId="0" xfId="0" applyNumberFormat="1" applyFont="1" applyBorder="1" applyAlignment="1">
      <alignment horizontal="left"/>
    </xf>
    <xf numFmtId="4" fontId="4" fillId="0" borderId="0" xfId="0" applyNumberFormat="1" applyFont="1" applyBorder="1" applyAlignment="1">
      <alignment horizontal="center"/>
    </xf>
    <xf numFmtId="49" fontId="4" fillId="0" borderId="0" xfId="0" applyNumberFormat="1" applyFont="1" applyBorder="1" applyAlignment="1"/>
    <xf numFmtId="164" fontId="4" fillId="0" borderId="0" xfId="0" applyNumberFormat="1" applyFont="1" applyBorder="1" applyAlignment="1"/>
    <xf numFmtId="4" fontId="4" fillId="0" borderId="0" xfId="0" applyNumberFormat="1" applyFont="1" applyBorder="1" applyAlignment="1"/>
    <xf numFmtId="164" fontId="2" fillId="0" borderId="10" xfId="0" applyNumberFormat="1" applyFont="1" applyBorder="1"/>
    <xf numFmtId="164" fontId="5" fillId="0" borderId="10" xfId="0" applyNumberFormat="1" applyFont="1" applyBorder="1"/>
    <xf numFmtId="164" fontId="5" fillId="0" borderId="0" xfId="0" applyNumberFormat="1" applyFont="1" applyBorder="1" applyAlignment="1">
      <alignment horizontal="center"/>
    </xf>
    <xf numFmtId="164" fontId="6" fillId="0" borderId="11" xfId="0" applyNumberFormat="1" applyFont="1" applyBorder="1" applyAlignment="1">
      <alignment horizontal="center" vertical="center"/>
    </xf>
    <xf numFmtId="164" fontId="6" fillId="0" borderId="10" xfId="0" applyNumberFormat="1" applyFont="1" applyBorder="1" applyAlignment="1">
      <alignment vertical="center"/>
    </xf>
    <xf numFmtId="164" fontId="2" fillId="0" borderId="10" xfId="0" applyNumberFormat="1" applyFont="1" applyBorder="1" applyAlignment="1">
      <alignment vertical="center"/>
    </xf>
    <xf numFmtId="164" fontId="2" fillId="0" borderId="12" xfId="0" applyNumberFormat="1" applyFont="1" applyBorder="1" applyAlignment="1">
      <alignment vertical="center"/>
    </xf>
    <xf numFmtId="164" fontId="6" fillId="0" borderId="13" xfId="0" applyNumberFormat="1" applyFont="1" applyBorder="1" applyAlignment="1">
      <alignment vertical="center"/>
    </xf>
    <xf numFmtId="164" fontId="5" fillId="0" borderId="14" xfId="0" applyNumberFormat="1" applyFont="1" applyBorder="1" applyAlignment="1">
      <alignment vertical="center"/>
    </xf>
    <xf numFmtId="164" fontId="5" fillId="0" borderId="15" xfId="0" applyNumberFormat="1" applyFont="1" applyBorder="1" applyAlignment="1">
      <alignment vertical="center"/>
    </xf>
    <xf numFmtId="164" fontId="5" fillId="0" borderId="16" xfId="0" applyNumberFormat="1" applyFont="1" applyBorder="1" applyAlignment="1">
      <alignment vertical="center"/>
    </xf>
    <xf numFmtId="164" fontId="16" fillId="0" borderId="16" xfId="0" applyNumberFormat="1" applyFont="1" applyBorder="1" applyAlignment="1">
      <alignment vertical="center"/>
    </xf>
    <xf numFmtId="164" fontId="5" fillId="0" borderId="0" xfId="0" applyNumberFormat="1" applyFont="1" applyBorder="1"/>
    <xf numFmtId="164" fontId="16" fillId="0" borderId="0" xfId="0" applyNumberFormat="1" applyFont="1" applyBorder="1"/>
    <xf numFmtId="164" fontId="5" fillId="0" borderId="17" xfId="0" applyNumberFormat="1" applyFont="1" applyBorder="1"/>
    <xf numFmtId="164" fontId="5" fillId="0" borderId="18" xfId="0" applyNumberFormat="1" applyFont="1" applyBorder="1"/>
    <xf numFmtId="164" fontId="16" fillId="0" borderId="18" xfId="0" applyNumberFormat="1" applyFont="1" applyBorder="1"/>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164" fontId="2" fillId="0" borderId="20" xfId="0" applyNumberFormat="1" applyFont="1" applyBorder="1" applyAlignment="1">
      <alignment horizontal="center" vertical="center" wrapText="1"/>
    </xf>
    <xf numFmtId="164" fontId="2" fillId="0" borderId="21"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6" fillId="0" borderId="22" xfId="0" applyNumberFormat="1" applyFont="1" applyBorder="1" applyAlignment="1">
      <alignment horizontal="center"/>
    </xf>
    <xf numFmtId="164" fontId="2" fillId="0" borderId="20" xfId="0" applyNumberFormat="1" applyFont="1" applyBorder="1" applyAlignment="1">
      <alignment horizontal="center"/>
    </xf>
    <xf numFmtId="164" fontId="6" fillId="0" borderId="21" xfId="0" applyNumberFormat="1" applyFont="1" applyBorder="1"/>
    <xf numFmtId="4" fontId="18" fillId="0" borderId="0" xfId="0" applyNumberFormat="1" applyFont="1" applyBorder="1" applyAlignment="1"/>
    <xf numFmtId="164" fontId="2" fillId="0" borderId="0" xfId="0" applyNumberFormat="1" applyFont="1" applyBorder="1"/>
    <xf numFmtId="164" fontId="2" fillId="0" borderId="0" xfId="0" applyNumberFormat="1" applyFont="1" applyBorder="1" applyAlignment="1"/>
    <xf numFmtId="0" fontId="19" fillId="0" borderId="0" xfId="0" applyFont="1"/>
    <xf numFmtId="164" fontId="5" fillId="0" borderId="0" xfId="0" applyNumberFormat="1" applyFont="1" applyBorder="1" applyAlignment="1">
      <alignment horizontal="center" vertical="center"/>
    </xf>
    <xf numFmtId="49" fontId="4" fillId="0" borderId="2" xfId="0" applyNumberFormat="1" applyFont="1" applyBorder="1" applyAlignment="1">
      <alignment horizontal="center" wrapText="1"/>
    </xf>
    <xf numFmtId="49" fontId="4" fillId="0" borderId="2" xfId="0" applyNumberFormat="1" applyFont="1" applyBorder="1" applyAlignment="1">
      <alignment horizontal="center" vertical="center" wrapText="1"/>
    </xf>
    <xf numFmtId="4" fontId="6" fillId="0" borderId="0" xfId="0" applyNumberFormat="1" applyFont="1" applyAlignment="1">
      <alignment horizontal="center" vertical="center"/>
    </xf>
    <xf numFmtId="4" fontId="4" fillId="0" borderId="0" xfId="0" applyNumberFormat="1" applyFont="1" applyAlignment="1">
      <alignment horizontal="center" vertical="center"/>
    </xf>
    <xf numFmtId="4" fontId="4" fillId="0" borderId="0" xfId="0" applyNumberFormat="1" applyFont="1" applyAlignment="1">
      <alignment vertical="center"/>
    </xf>
    <xf numFmtId="4" fontId="4" fillId="0" borderId="4" xfId="0" applyNumberFormat="1" applyFont="1" applyBorder="1" applyAlignment="1">
      <alignment horizontal="center" vertical="center" wrapText="1"/>
    </xf>
    <xf numFmtId="4" fontId="4" fillId="0" borderId="23" xfId="0" applyNumberFormat="1" applyFont="1" applyBorder="1" applyAlignment="1">
      <alignment horizontal="center" vertical="center" wrapText="1"/>
    </xf>
    <xf numFmtId="4" fontId="21" fillId="0" borderId="0" xfId="0" applyNumberFormat="1" applyFont="1"/>
    <xf numFmtId="49" fontId="5" fillId="0" borderId="22" xfId="0" applyNumberFormat="1" applyFont="1" applyBorder="1" applyAlignment="1">
      <alignment horizontal="center" vertical="center"/>
    </xf>
    <xf numFmtId="4" fontId="5" fillId="0" borderId="20" xfId="0" applyNumberFormat="1" applyFont="1" applyBorder="1" applyAlignment="1">
      <alignment horizontal="center" vertical="center"/>
    </xf>
    <xf numFmtId="4" fontId="5" fillId="0" borderId="21" xfId="0" applyNumberFormat="1" applyFont="1" applyBorder="1" applyAlignment="1">
      <alignment horizontal="center" vertical="center"/>
    </xf>
    <xf numFmtId="49" fontId="4" fillId="0" borderId="22" xfId="0" applyNumberFormat="1" applyFont="1" applyBorder="1" applyAlignment="1">
      <alignment horizontal="center" vertical="center" wrapText="1"/>
    </xf>
    <xf numFmtId="4" fontId="5" fillId="0" borderId="0" xfId="0" applyNumberFormat="1" applyFont="1" applyAlignment="1">
      <alignment vertical="center"/>
    </xf>
    <xf numFmtId="49" fontId="5" fillId="0" borderId="22" xfId="0" applyNumberFormat="1" applyFont="1" applyBorder="1" applyAlignment="1">
      <alignment vertical="center"/>
    </xf>
    <xf numFmtId="4" fontId="5" fillId="0" borderId="20" xfId="0" applyNumberFormat="1" applyFont="1" applyBorder="1" applyAlignment="1">
      <alignment vertical="center"/>
    </xf>
    <xf numFmtId="49" fontId="4" fillId="0" borderId="22" xfId="0" applyNumberFormat="1" applyFont="1" applyBorder="1" applyAlignment="1">
      <alignment horizontal="left" vertical="center"/>
    </xf>
    <xf numFmtId="164" fontId="5" fillId="0" borderId="10" xfId="0" applyNumberFormat="1" applyFont="1" applyBorder="1" applyAlignment="1">
      <alignment vertical="center"/>
    </xf>
    <xf numFmtId="3" fontId="2" fillId="0" borderId="2" xfId="0" applyNumberFormat="1" applyFont="1" applyBorder="1" applyAlignment="1">
      <alignment horizontal="center" vertical="center"/>
    </xf>
    <xf numFmtId="3" fontId="2" fillId="0" borderId="2"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xf numFmtId="0" fontId="24" fillId="0" borderId="0" xfId="1" applyFont="1"/>
    <xf numFmtId="3" fontId="6" fillId="0" borderId="24" xfId="2" applyNumberFormat="1" applyFont="1" applyFill="1" applyBorder="1" applyAlignment="1">
      <alignment horizontal="center" vertical="center" wrapText="1"/>
    </xf>
    <xf numFmtId="0" fontId="2" fillId="0" borderId="0" xfId="0" applyFont="1" applyBorder="1" applyAlignment="1">
      <alignment vertical="center"/>
    </xf>
    <xf numFmtId="164" fontId="5" fillId="0" borderId="25" xfId="0" applyNumberFormat="1" applyFont="1" applyBorder="1" applyAlignment="1">
      <alignment vertical="center"/>
    </xf>
    <xf numFmtId="0" fontId="5" fillId="0" borderId="22" xfId="0" applyFont="1" applyBorder="1" applyAlignment="1">
      <alignment horizontal="center" vertical="center" wrapText="1"/>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4" fillId="0" borderId="0" xfId="0" applyFont="1" applyBorder="1" applyAlignment="1">
      <alignment horizontal="center" vertical="center"/>
    </xf>
    <xf numFmtId="0" fontId="5" fillId="0" borderId="26" xfId="0" applyFont="1" applyBorder="1" applyAlignment="1">
      <alignment horizontal="left" vertical="center"/>
    </xf>
    <xf numFmtId="164" fontId="5" fillId="0" borderId="6" xfId="0" applyNumberFormat="1" applyFont="1" applyBorder="1" applyAlignment="1">
      <alignment vertical="center"/>
    </xf>
    <xf numFmtId="0" fontId="2" fillId="0" borderId="3" xfId="0" applyFont="1" applyBorder="1" applyAlignment="1">
      <alignment vertical="center" wrapText="1"/>
    </xf>
    <xf numFmtId="0" fontId="2" fillId="0" borderId="22" xfId="0" applyFont="1" applyBorder="1" applyAlignment="1">
      <alignment vertical="center" wrapText="1"/>
    </xf>
    <xf numFmtId="0" fontId="6" fillId="0" borderId="20" xfId="0" applyFont="1" applyBorder="1" applyAlignment="1">
      <alignment vertical="center" wrapText="1"/>
    </xf>
    <xf numFmtId="0" fontId="2" fillId="0" borderId="20" xfId="0" applyFont="1" applyBorder="1"/>
    <xf numFmtId="0" fontId="2" fillId="0" borderId="20" xfId="0" applyFont="1" applyBorder="1" applyAlignment="1">
      <alignment horizontal="center"/>
    </xf>
    <xf numFmtId="0" fontId="2" fillId="0" borderId="20" xfId="0" applyFont="1" applyBorder="1" applyAlignment="1">
      <alignment horizontal="center" vertical="center"/>
    </xf>
    <xf numFmtId="0" fontId="5" fillId="0" borderId="27" xfId="0" applyFont="1" applyBorder="1" applyAlignment="1">
      <alignment wrapText="1"/>
    </xf>
    <xf numFmtId="0" fontId="2" fillId="0" borderId="22" xfId="0" applyFont="1" applyBorder="1" applyAlignment="1">
      <alignment wrapText="1"/>
    </xf>
    <xf numFmtId="164" fontId="5" fillId="0" borderId="26" xfId="0" applyNumberFormat="1" applyFont="1" applyBorder="1" applyAlignment="1">
      <alignment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xf>
    <xf numFmtId="0" fontId="5" fillId="0" borderId="7" xfId="0" applyFont="1" applyBorder="1" applyAlignment="1">
      <alignment wrapText="1"/>
    </xf>
    <xf numFmtId="0" fontId="2" fillId="0" borderId="3" xfId="0" applyFont="1" applyBorder="1" applyAlignment="1">
      <alignment horizontal="center" wrapText="1"/>
    </xf>
    <xf numFmtId="0" fontId="5" fillId="0" borderId="0" xfId="0" applyFont="1"/>
    <xf numFmtId="0" fontId="5" fillId="0" borderId="0" xfId="0" applyFont="1" applyBorder="1"/>
    <xf numFmtId="0" fontId="5" fillId="0" borderId="0" xfId="0" applyFont="1" applyBorder="1" applyAlignment="1">
      <alignment horizontal="left" wrapText="1"/>
    </xf>
    <xf numFmtId="0" fontId="5" fillId="0" borderId="0" xfId="0" applyFont="1" applyBorder="1" applyAlignment="1">
      <alignment horizontal="center" vertical="center"/>
    </xf>
    <xf numFmtId="0" fontId="22" fillId="0" borderId="0" xfId="1" applyFont="1" applyAlignment="1">
      <alignment horizontal="left"/>
    </xf>
    <xf numFmtId="3" fontId="2" fillId="0" borderId="3" xfId="0" applyNumberFormat="1" applyFont="1" applyBorder="1" applyAlignment="1">
      <alignment horizontal="center" vertical="center" wrapText="1"/>
    </xf>
    <xf numFmtId="3" fontId="4" fillId="0" borderId="0" xfId="0" applyNumberFormat="1" applyFont="1" applyAlignment="1">
      <alignment vertical="center"/>
    </xf>
    <xf numFmtId="3" fontId="4" fillId="0" borderId="0" xfId="0" applyNumberFormat="1" applyFont="1" applyAlignment="1">
      <alignment horizontal="center" vertical="center"/>
    </xf>
    <xf numFmtId="3" fontId="2" fillId="0" borderId="0" xfId="0" applyNumberFormat="1" applyFont="1" applyAlignment="1">
      <alignment horizontal="center" vertical="center"/>
    </xf>
    <xf numFmtId="3" fontId="5" fillId="0" borderId="20"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3" fontId="2" fillId="2" borderId="2" xfId="0" applyNumberFormat="1" applyFont="1" applyFill="1" applyBorder="1" applyAlignment="1">
      <alignment horizontal="center" vertical="center"/>
    </xf>
    <xf numFmtId="3" fontId="2" fillId="0" borderId="6" xfId="0" applyNumberFormat="1" applyFont="1" applyBorder="1" applyAlignment="1">
      <alignment horizontal="center" vertical="center"/>
    </xf>
    <xf numFmtId="3" fontId="2" fillId="0" borderId="6" xfId="0" applyNumberFormat="1" applyFont="1" applyBorder="1"/>
    <xf numFmtId="3" fontId="2" fillId="0" borderId="5" xfId="0" applyNumberFormat="1" applyFont="1" applyBorder="1" applyAlignment="1">
      <alignment horizontal="center" vertical="center"/>
    </xf>
    <xf numFmtId="3" fontId="2" fillId="0" borderId="4" xfId="0" applyNumberFormat="1" applyFont="1" applyBorder="1" applyAlignment="1">
      <alignment horizontal="center" wrapText="1"/>
    </xf>
    <xf numFmtId="3" fontId="2" fillId="0" borderId="26" xfId="0" applyNumberFormat="1" applyFont="1" applyBorder="1"/>
    <xf numFmtId="3" fontId="6" fillId="0" borderId="0" xfId="0" applyNumberFormat="1" applyFont="1" applyBorder="1" applyAlignment="1">
      <alignment horizontal="center" wrapText="1"/>
    </xf>
    <xf numFmtId="3" fontId="10" fillId="0" borderId="0" xfId="0" applyNumberFormat="1" applyFont="1"/>
    <xf numFmtId="0" fontId="10" fillId="0" borderId="0" xfId="0" applyFont="1" applyFill="1"/>
    <xf numFmtId="0" fontId="2" fillId="0" borderId="0" xfId="0" applyFont="1" applyFill="1"/>
    <xf numFmtId="0" fontId="2" fillId="0" borderId="9" xfId="2" applyFont="1" applyFill="1" applyBorder="1" applyAlignment="1">
      <alignment horizontal="center" vertical="center" wrapText="1"/>
    </xf>
    <xf numFmtId="0" fontId="2" fillId="0" borderId="2" xfId="2" applyFont="1" applyFill="1" applyBorder="1" applyAlignment="1">
      <alignment horizontal="left" vertical="center" wrapText="1"/>
    </xf>
    <xf numFmtId="0" fontId="2" fillId="0" borderId="2"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12" fillId="0" borderId="0" xfId="1" applyFont="1" applyFill="1"/>
    <xf numFmtId="0" fontId="22" fillId="0" borderId="0" xfId="1" applyFont="1" applyAlignment="1"/>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3" fontId="2" fillId="0" borderId="2" xfId="0" applyNumberFormat="1" applyFont="1" applyFill="1" applyBorder="1" applyAlignment="1">
      <alignment horizontal="center" vertical="center"/>
    </xf>
    <xf numFmtId="0" fontId="2" fillId="0" borderId="0" xfId="0" applyFont="1" applyFill="1" applyBorder="1"/>
    <xf numFmtId="164" fontId="2" fillId="0" borderId="5"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3"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2" fillId="0" borderId="2" xfId="0" applyNumberFormat="1" applyFont="1" applyBorder="1" applyAlignment="1">
      <alignment horizontal="center" wrapText="1"/>
    </xf>
    <xf numFmtId="164" fontId="2" fillId="0" borderId="3" xfId="0" applyNumberFormat="1" applyFont="1" applyBorder="1" applyAlignment="1">
      <alignment horizontal="center" wrapText="1"/>
    </xf>
    <xf numFmtId="164" fontId="6" fillId="0" borderId="0" xfId="0" applyNumberFormat="1" applyFont="1" applyBorder="1" applyAlignment="1">
      <alignment horizontal="center" wrapText="1"/>
    </xf>
    <xf numFmtId="0" fontId="5" fillId="0" borderId="22" xfId="0" applyFont="1" applyBorder="1" applyAlignment="1">
      <alignment vertical="center"/>
    </xf>
    <xf numFmtId="0" fontId="5" fillId="0" borderId="20" xfId="0" applyFont="1" applyBorder="1" applyAlignment="1">
      <alignment horizontal="left" vertical="center" wrapText="1"/>
    </xf>
    <xf numFmtId="0" fontId="4" fillId="0" borderId="0" xfId="1" applyFont="1" applyFill="1" applyAlignment="1">
      <alignment horizontal="left" vertical="center"/>
    </xf>
    <xf numFmtId="0" fontId="10" fillId="0" borderId="0" xfId="2" applyFont="1" applyFill="1"/>
    <xf numFmtId="0" fontId="4" fillId="0" borderId="0" xfId="1" applyFont="1" applyFill="1" applyAlignment="1">
      <alignment vertical="center"/>
    </xf>
    <xf numFmtId="0" fontId="10" fillId="0" borderId="0" xfId="1" applyFont="1" applyFill="1" applyAlignment="1">
      <alignment horizontal="center" vertical="center"/>
    </xf>
    <xf numFmtId="0" fontId="5" fillId="0" borderId="0" xfId="1" applyFont="1" applyFill="1" applyAlignment="1">
      <alignment vertical="center"/>
    </xf>
    <xf numFmtId="0" fontId="4" fillId="0" borderId="0" xfId="1" applyFont="1" applyFill="1" applyAlignment="1">
      <alignment horizontal="center" vertical="center"/>
    </xf>
    <xf numFmtId="0" fontId="5" fillId="0" borderId="0" xfId="1" applyFont="1" applyFill="1" applyAlignment="1">
      <alignment horizontal="left" vertical="center"/>
    </xf>
    <xf numFmtId="0" fontId="2" fillId="0" borderId="0" xfId="2" applyFont="1" applyFill="1" applyBorder="1" applyAlignment="1">
      <alignment horizontal="center"/>
    </xf>
    <xf numFmtId="0" fontId="6" fillId="0" borderId="0" xfId="2" applyFont="1" applyFill="1" applyBorder="1" applyAlignment="1">
      <alignment horizontal="center"/>
    </xf>
    <xf numFmtId="0" fontId="12" fillId="0" borderId="0" xfId="1" applyFont="1" applyFill="1" applyAlignment="1">
      <alignment horizontal="center" vertical="center"/>
    </xf>
    <xf numFmtId="0" fontId="10" fillId="0" borderId="2" xfId="2" applyFont="1" applyFill="1" applyBorder="1" applyAlignment="1">
      <alignment horizontal="center" vertical="center"/>
    </xf>
    <xf numFmtId="0" fontId="2" fillId="0" borderId="30" xfId="2" applyFont="1" applyFill="1" applyBorder="1" applyAlignment="1">
      <alignment horizontal="center" vertical="center" wrapText="1"/>
    </xf>
    <xf numFmtId="0" fontId="2" fillId="0" borderId="5" xfId="2" applyFont="1" applyFill="1" applyBorder="1" applyAlignment="1">
      <alignment horizontal="center" vertical="center" wrapText="1"/>
    </xf>
    <xf numFmtId="0" fontId="10" fillId="0" borderId="5" xfId="2" applyFont="1" applyFill="1" applyBorder="1" applyAlignment="1">
      <alignment horizontal="center" vertical="center"/>
    </xf>
    <xf numFmtId="0" fontId="10" fillId="0" borderId="5" xfId="2" applyFont="1" applyFill="1" applyBorder="1" applyAlignment="1">
      <alignment horizontal="center" vertical="center" wrapText="1"/>
    </xf>
    <xf numFmtId="3" fontId="13" fillId="0" borderId="31" xfId="2" applyNumberFormat="1" applyFont="1" applyFill="1" applyBorder="1" applyAlignment="1">
      <alignment horizontal="center" vertical="center"/>
    </xf>
    <xf numFmtId="3" fontId="13" fillId="0" borderId="24" xfId="2" applyNumberFormat="1" applyFont="1" applyFill="1" applyBorder="1" applyAlignment="1">
      <alignment horizontal="center" vertical="center"/>
    </xf>
    <xf numFmtId="0" fontId="13" fillId="0" borderId="2" xfId="2" applyFont="1" applyFill="1" applyBorder="1" applyAlignment="1">
      <alignment horizontal="center" vertical="center"/>
    </xf>
    <xf numFmtId="0" fontId="2" fillId="0" borderId="2" xfId="2" applyFont="1" applyFill="1" applyBorder="1" applyAlignment="1">
      <alignment horizontal="left" vertical="center"/>
    </xf>
    <xf numFmtId="0" fontId="2" fillId="0" borderId="2" xfId="2" applyFont="1" applyFill="1" applyBorder="1" applyAlignment="1">
      <alignment horizontal="center" vertical="center"/>
    </xf>
    <xf numFmtId="0" fontId="6" fillId="0" borderId="2" xfId="2" applyFont="1" applyFill="1" applyBorder="1" applyAlignment="1">
      <alignment horizontal="center" vertical="center"/>
    </xf>
    <xf numFmtId="0" fontId="2" fillId="0" borderId="32" xfId="2" applyFont="1" applyFill="1" applyBorder="1" applyAlignment="1">
      <alignment horizontal="center" vertical="center" wrapText="1"/>
    </xf>
    <xf numFmtId="0" fontId="2" fillId="0" borderId="33" xfId="2" applyFont="1" applyFill="1" applyBorder="1" applyAlignment="1">
      <alignment horizontal="left" vertical="center" wrapText="1"/>
    </xf>
    <xf numFmtId="0" fontId="6" fillId="0" borderId="33" xfId="2" applyFont="1" applyFill="1" applyBorder="1" applyAlignment="1">
      <alignment horizontal="center" vertical="center" wrapText="1"/>
    </xf>
    <xf numFmtId="3" fontId="13" fillId="0" borderId="34" xfId="2" applyNumberFormat="1" applyFont="1" applyFill="1" applyBorder="1" applyAlignment="1">
      <alignment horizontal="center" vertical="center"/>
    </xf>
    <xf numFmtId="1" fontId="2" fillId="0" borderId="2" xfId="2" applyNumberFormat="1" applyFont="1" applyFill="1" applyBorder="1" applyAlignment="1">
      <alignment horizontal="center" vertical="center" wrapText="1"/>
    </xf>
    <xf numFmtId="1" fontId="6" fillId="0" borderId="2" xfId="2" applyNumberFormat="1" applyFont="1" applyFill="1" applyBorder="1" applyAlignment="1">
      <alignment horizontal="center" vertical="center"/>
    </xf>
    <xf numFmtId="3" fontId="6" fillId="0" borderId="24" xfId="2" applyNumberFormat="1" applyFont="1" applyFill="1" applyBorder="1" applyAlignment="1">
      <alignment horizontal="center" vertical="center"/>
    </xf>
    <xf numFmtId="3" fontId="25" fillId="0" borderId="0" xfId="1" applyNumberFormat="1" applyFont="1" applyFill="1"/>
    <xf numFmtId="0" fontId="24" fillId="0" borderId="0" xfId="1" applyFont="1" applyFill="1"/>
    <xf numFmtId="0" fontId="25" fillId="0" borderId="0" xfId="1" applyFont="1" applyFill="1"/>
    <xf numFmtId="0" fontId="22" fillId="0" borderId="0" xfId="1" applyFont="1" applyFill="1" applyAlignment="1"/>
    <xf numFmtId="0" fontId="2" fillId="0" borderId="0" xfId="1" applyFont="1" applyFill="1" applyAlignment="1">
      <alignment vertical="center"/>
    </xf>
    <xf numFmtId="164" fontId="2" fillId="0" borderId="0" xfId="0" applyNumberFormat="1" applyFont="1"/>
    <xf numFmtId="164" fontId="4" fillId="0" borderId="0" xfId="0" applyNumberFormat="1" applyFont="1" applyAlignment="1">
      <alignment horizontal="center" vertical="center"/>
    </xf>
    <xf numFmtId="1" fontId="12" fillId="0" borderId="0" xfId="1" applyNumberFormat="1" applyFont="1" applyFill="1"/>
    <xf numFmtId="164" fontId="2" fillId="0" borderId="5" xfId="0" applyNumberFormat="1" applyFont="1" applyFill="1" applyBorder="1" applyAlignment="1">
      <alignment horizontal="center" vertical="center" wrapText="1"/>
    </xf>
    <xf numFmtId="3" fontId="2" fillId="0" borderId="5" xfId="0" applyNumberFormat="1" applyFont="1" applyBorder="1" applyAlignment="1">
      <alignment horizontal="center" wrapText="1"/>
    </xf>
    <xf numFmtId="4" fontId="13" fillId="0" borderId="2" xfId="0" applyNumberFormat="1" applyFont="1" applyFill="1" applyBorder="1" applyAlignment="1">
      <alignment horizontal="center" vertical="center"/>
    </xf>
    <xf numFmtId="4" fontId="5" fillId="0" borderId="0" xfId="0" applyNumberFormat="1" applyFont="1" applyAlignment="1">
      <alignment horizontal="center" vertical="center"/>
    </xf>
    <xf numFmtId="4" fontId="6" fillId="0" borderId="35" xfId="0" applyNumberFormat="1" applyFont="1" applyBorder="1" applyAlignment="1">
      <alignment horizontal="center" vertical="center"/>
    </xf>
    <xf numFmtId="4" fontId="6" fillId="0" borderId="5" xfId="0" applyNumberFormat="1" applyFont="1" applyBorder="1" applyAlignment="1">
      <alignment horizontal="center" vertical="center"/>
    </xf>
    <xf numFmtId="4" fontId="6" fillId="0" borderId="2" xfId="0" applyNumberFormat="1" applyFont="1" applyBorder="1" applyAlignment="1">
      <alignment horizontal="center" vertical="center"/>
    </xf>
    <xf numFmtId="4" fontId="6" fillId="0" borderId="3" xfId="0" applyNumberFormat="1" applyFont="1" applyBorder="1" applyAlignment="1">
      <alignment horizontal="center" vertical="center"/>
    </xf>
    <xf numFmtId="4" fontId="6" fillId="0" borderId="21" xfId="0" applyNumberFormat="1" applyFont="1" applyBorder="1" applyAlignment="1">
      <alignment horizontal="center" vertical="center"/>
    </xf>
    <xf numFmtId="4" fontId="6" fillId="0" borderId="12" xfId="0" applyNumberFormat="1" applyFont="1" applyBorder="1" applyAlignment="1">
      <alignment horizontal="center" vertical="center"/>
    </xf>
    <xf numFmtId="4" fontId="6" fillId="0" borderId="6" xfId="0" applyNumberFormat="1" applyFont="1" applyBorder="1" applyAlignment="1">
      <alignment horizontal="center" vertical="center"/>
    </xf>
    <xf numFmtId="4" fontId="6" fillId="0" borderId="4" xfId="0" applyNumberFormat="1" applyFont="1" applyBorder="1" applyAlignment="1">
      <alignment horizontal="center" vertical="center"/>
    </xf>
    <xf numFmtId="4" fontId="5" fillId="0" borderId="0" xfId="0" applyNumberFormat="1" applyFont="1" applyBorder="1" applyAlignment="1">
      <alignment horizontal="center" wrapText="1"/>
    </xf>
    <xf numFmtId="4" fontId="22" fillId="0" borderId="0" xfId="1" applyNumberFormat="1" applyFont="1" applyAlignment="1"/>
    <xf numFmtId="4" fontId="22" fillId="0" borderId="0" xfId="1" applyNumberFormat="1" applyFont="1" applyAlignment="1">
      <alignment horizontal="left"/>
    </xf>
    <xf numFmtId="4" fontId="13" fillId="0" borderId="0" xfId="0" applyNumberFormat="1" applyFont="1" applyAlignment="1">
      <alignment horizontal="center" vertical="center"/>
    </xf>
    <xf numFmtId="4" fontId="2" fillId="0" borderId="5"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4" fontId="2" fillId="0" borderId="2"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xf>
    <xf numFmtId="0" fontId="2" fillId="2" borderId="4" xfId="0" applyFont="1" applyFill="1" applyBorder="1" applyAlignment="1">
      <alignment horizontal="center" vertical="center"/>
    </xf>
    <xf numFmtId="3" fontId="7" fillId="0" borderId="21" xfId="0" applyNumberFormat="1" applyFont="1" applyBorder="1" applyAlignment="1">
      <alignment horizontal="center" vertical="center"/>
    </xf>
    <xf numFmtId="3" fontId="7" fillId="0" borderId="20" xfId="0" applyNumberFormat="1" applyFont="1" applyBorder="1" applyAlignment="1">
      <alignment horizontal="center" vertical="center"/>
    </xf>
    <xf numFmtId="164" fontId="7" fillId="0" borderId="20" xfId="0" applyNumberFormat="1" applyFont="1" applyBorder="1" applyAlignment="1">
      <alignment horizontal="center" vertical="center"/>
    </xf>
    <xf numFmtId="3" fontId="2" fillId="0" borderId="2" xfId="0" applyNumberFormat="1" applyFont="1" applyFill="1" applyBorder="1" applyAlignment="1">
      <alignment horizontal="center" vertical="center" wrapText="1"/>
    </xf>
    <xf numFmtId="3" fontId="2" fillId="0" borderId="2" xfId="0" applyNumberFormat="1" applyFont="1" applyBorder="1" applyAlignment="1">
      <alignment horizontal="center" wrapText="1"/>
    </xf>
    <xf numFmtId="3" fontId="2" fillId="0" borderId="3" xfId="0" applyNumberFormat="1" applyFont="1" applyBorder="1" applyAlignment="1">
      <alignment horizontal="center" wrapText="1"/>
    </xf>
    <xf numFmtId="3" fontId="2" fillId="0" borderId="5"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3" fontId="2" fillId="0" borderId="4"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164" fontId="6" fillId="0" borderId="21" xfId="0" applyNumberFormat="1" applyFont="1" applyBorder="1" applyAlignment="1">
      <alignment horizontal="center" vertical="center" wrapText="1"/>
    </xf>
    <xf numFmtId="4" fontId="6" fillId="0" borderId="21" xfId="0" applyNumberFormat="1" applyFont="1" applyBorder="1" applyAlignment="1">
      <alignment horizontal="center" vertical="center" wrapText="1"/>
    </xf>
    <xf numFmtId="3" fontId="6" fillId="0" borderId="21"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0" fontId="2" fillId="0" borderId="36" xfId="0" applyFont="1" applyBorder="1" applyAlignment="1">
      <alignment wrapText="1"/>
    </xf>
    <xf numFmtId="0" fontId="2" fillId="0" borderId="37" xfId="0" applyFont="1" applyBorder="1" applyAlignment="1">
      <alignment vertical="center"/>
    </xf>
    <xf numFmtId="3" fontId="2" fillId="0" borderId="37" xfId="0" applyNumberFormat="1" applyFont="1" applyBorder="1"/>
    <xf numFmtId="0" fontId="2" fillId="0" borderId="37" xfId="0" applyFont="1" applyBorder="1"/>
    <xf numFmtId="4" fontId="6" fillId="0" borderId="38" xfId="0" applyNumberFormat="1" applyFont="1" applyBorder="1" applyAlignment="1">
      <alignment horizontal="center" vertical="center"/>
    </xf>
    <xf numFmtId="3"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9" xfId="0" applyFont="1" applyBorder="1" applyAlignment="1">
      <alignment horizontal="center" vertical="center" wrapText="1"/>
    </xf>
    <xf numFmtId="3" fontId="2" fillId="0" borderId="39" xfId="0" applyNumberFormat="1" applyFont="1" applyBorder="1" applyAlignment="1">
      <alignment horizontal="center" vertical="center" wrapText="1"/>
    </xf>
    <xf numFmtId="0" fontId="2" fillId="0" borderId="22" xfId="0" applyFont="1" applyBorder="1" applyAlignment="1">
      <alignment horizontal="center" vertical="center" wrapText="1"/>
    </xf>
    <xf numFmtId="164" fontId="2" fillId="0" borderId="3" xfId="0" applyNumberFormat="1" applyFont="1" applyBorder="1" applyAlignment="1">
      <alignment horizontal="center" vertical="center"/>
    </xf>
    <xf numFmtId="0" fontId="6" fillId="0" borderId="7" xfId="0" applyFont="1" applyBorder="1" applyAlignment="1">
      <alignment vertical="center" wrapText="1"/>
    </xf>
    <xf numFmtId="0" fontId="2" fillId="0" borderId="3" xfId="0" applyFont="1" applyFill="1" applyBorder="1" applyAlignment="1">
      <alignment vertical="center" wrapText="1"/>
    </xf>
    <xf numFmtId="4" fontId="13" fillId="0" borderId="3" xfId="0" applyNumberFormat="1" applyFont="1" applyFill="1" applyBorder="1" applyAlignment="1">
      <alignment horizontal="center" vertical="center"/>
    </xf>
    <xf numFmtId="3" fontId="7" fillId="2" borderId="20" xfId="0" applyNumberFormat="1" applyFont="1" applyFill="1" applyBorder="1" applyAlignment="1">
      <alignment horizontal="center" vertical="center"/>
    </xf>
    <xf numFmtId="0" fontId="7" fillId="2" borderId="20" xfId="0" applyFont="1" applyFill="1" applyBorder="1" applyAlignment="1">
      <alignment horizontal="center" vertical="center"/>
    </xf>
    <xf numFmtId="4" fontId="6" fillId="2" borderId="21" xfId="0" applyNumberFormat="1" applyFont="1" applyFill="1" applyBorder="1" applyAlignment="1">
      <alignment horizontal="center" vertical="center"/>
    </xf>
    <xf numFmtId="0" fontId="10" fillId="0" borderId="0" xfId="2" applyFont="1" applyFill="1" applyBorder="1" applyAlignment="1">
      <alignment horizontal="center" vertical="center"/>
    </xf>
    <xf numFmtId="0" fontId="6" fillId="0" borderId="0" xfId="2" applyFont="1" applyFill="1" applyBorder="1" applyAlignment="1">
      <alignment horizontal="center" vertical="center"/>
    </xf>
    <xf numFmtId="3" fontId="6" fillId="0" borderId="0" xfId="2" applyNumberFormat="1" applyFont="1" applyFill="1" applyBorder="1" applyAlignment="1">
      <alignment horizontal="center" vertical="center"/>
    </xf>
    <xf numFmtId="0" fontId="10" fillId="0" borderId="40" xfId="2" applyFont="1" applyFill="1" applyBorder="1" applyAlignment="1">
      <alignment horizontal="center" vertical="center"/>
    </xf>
    <xf numFmtId="0" fontId="6" fillId="0" borderId="3" xfId="2" applyFont="1" applyFill="1" applyBorder="1" applyAlignment="1">
      <alignment horizontal="center" vertical="center"/>
    </xf>
    <xf numFmtId="1" fontId="6" fillId="0" borderId="3" xfId="2" applyNumberFormat="1" applyFont="1" applyFill="1" applyBorder="1" applyAlignment="1">
      <alignment horizontal="center" vertical="center"/>
    </xf>
    <xf numFmtId="0" fontId="10" fillId="0" borderId="3" xfId="2" applyFont="1" applyFill="1" applyBorder="1" applyAlignment="1">
      <alignment horizontal="center" vertical="center"/>
    </xf>
    <xf numFmtId="3" fontId="6" fillId="0" borderId="41" xfId="2" applyNumberFormat="1" applyFont="1" applyFill="1" applyBorder="1" applyAlignment="1">
      <alignment horizontal="center" vertical="center"/>
    </xf>
    <xf numFmtId="0" fontId="10" fillId="0" borderId="22" xfId="2" applyFont="1" applyFill="1" applyBorder="1" applyAlignment="1">
      <alignment horizontal="center" vertical="center"/>
    </xf>
    <xf numFmtId="0" fontId="6" fillId="0" borderId="20" xfId="2" applyFont="1" applyFill="1" applyBorder="1" applyAlignment="1">
      <alignment horizontal="center" vertical="center"/>
    </xf>
    <xf numFmtId="3" fontId="6" fillId="0" borderId="20" xfId="2" applyNumberFormat="1" applyFont="1" applyFill="1" applyBorder="1" applyAlignment="1">
      <alignment horizontal="center" vertical="center"/>
    </xf>
    <xf numFmtId="0" fontId="10" fillId="0" borderId="20" xfId="2" applyFont="1" applyFill="1" applyBorder="1" applyAlignment="1">
      <alignment horizontal="center" vertical="center"/>
    </xf>
    <xf numFmtId="3" fontId="6" fillId="0" borderId="21" xfId="2" applyNumberFormat="1" applyFont="1" applyFill="1" applyBorder="1" applyAlignment="1">
      <alignment horizontal="center" vertical="center"/>
    </xf>
    <xf numFmtId="4" fontId="4" fillId="0" borderId="42" xfId="0" applyNumberFormat="1" applyFont="1" applyBorder="1"/>
    <xf numFmtId="4" fontId="4" fillId="0" borderId="43" xfId="0" applyNumberFormat="1" applyFont="1" applyBorder="1" applyAlignment="1">
      <alignment vertical="center"/>
    </xf>
    <xf numFmtId="4" fontId="4" fillId="0" borderId="0" xfId="0" applyNumberFormat="1" applyFont="1" applyAlignment="1">
      <alignment wrapText="1"/>
    </xf>
    <xf numFmtId="4" fontId="4" fillId="0" borderId="44" xfId="0" applyNumberFormat="1" applyFont="1" applyBorder="1" applyAlignment="1">
      <alignment horizontal="center" vertical="center" wrapText="1"/>
    </xf>
    <xf numFmtId="1" fontId="4" fillId="0" borderId="22" xfId="0" applyNumberFormat="1" applyFont="1" applyBorder="1" applyAlignment="1">
      <alignment horizontal="center" vertical="center" wrapText="1"/>
    </xf>
    <xf numFmtId="1" fontId="4" fillId="0" borderId="20" xfId="0" applyNumberFormat="1" applyFont="1" applyBorder="1" applyAlignment="1">
      <alignment horizontal="center" vertical="center" wrapText="1"/>
    </xf>
    <xf numFmtId="1" fontId="4" fillId="0" borderId="20" xfId="0" applyNumberFormat="1" applyFont="1" applyBorder="1" applyAlignment="1">
      <alignment horizontal="center" vertical="center"/>
    </xf>
    <xf numFmtId="1" fontId="4" fillId="0" borderId="29" xfId="0" applyNumberFormat="1" applyFont="1" applyBorder="1" applyAlignment="1">
      <alignment horizontal="center" vertical="center" wrapText="1"/>
    </xf>
    <xf numFmtId="3" fontId="4" fillId="0" borderId="20" xfId="0" applyNumberFormat="1" applyFont="1" applyBorder="1" applyAlignment="1">
      <alignment horizontal="center"/>
    </xf>
    <xf numFmtId="3" fontId="4" fillId="0" borderId="21" xfId="0" applyNumberFormat="1" applyFont="1" applyBorder="1" applyAlignment="1">
      <alignment horizontal="center"/>
    </xf>
    <xf numFmtId="4" fontId="4" fillId="0" borderId="2" xfId="0" applyNumberFormat="1" applyFont="1" applyBorder="1" applyAlignment="1">
      <alignment vertical="center"/>
    </xf>
    <xf numFmtId="4" fontId="4" fillId="0" borderId="2" xfId="0" applyNumberFormat="1" applyFont="1" applyBorder="1" applyAlignment="1">
      <alignment horizontal="center" vertical="center"/>
    </xf>
    <xf numFmtId="3" fontId="4" fillId="0" borderId="2" xfId="0" applyNumberFormat="1" applyFont="1" applyBorder="1" applyAlignment="1">
      <alignment horizontal="center" vertical="center"/>
    </xf>
    <xf numFmtId="4" fontId="4" fillId="0" borderId="2" xfId="0" applyNumberFormat="1" applyFont="1" applyBorder="1" applyAlignment="1">
      <alignment horizontal="left" vertical="center" wrapText="1"/>
    </xf>
    <xf numFmtId="1" fontId="4" fillId="0" borderId="5" xfId="0" applyNumberFormat="1" applyFont="1" applyBorder="1" applyAlignment="1">
      <alignment horizontal="center" vertical="center" wrapText="1"/>
    </xf>
    <xf numFmtId="1" fontId="4" fillId="0" borderId="2" xfId="0" applyNumberFormat="1" applyFont="1" applyBorder="1" applyAlignment="1">
      <alignment horizontal="center" vertical="center" wrapText="1"/>
    </xf>
    <xf numFmtId="1" fontId="4" fillId="0" borderId="2" xfId="0" applyNumberFormat="1" applyFont="1" applyBorder="1" applyAlignment="1">
      <alignment horizontal="center" vertical="center"/>
    </xf>
    <xf numFmtId="3" fontId="4" fillId="0" borderId="2" xfId="0" applyNumberFormat="1" applyFont="1" applyBorder="1" applyAlignment="1">
      <alignment horizontal="center"/>
    </xf>
    <xf numFmtId="4" fontId="5" fillId="0" borderId="2" xfId="0" applyNumberFormat="1" applyFont="1" applyBorder="1"/>
    <xf numFmtId="4" fontId="5" fillId="0" borderId="0" xfId="0" applyNumberFormat="1" applyFont="1"/>
    <xf numFmtId="4" fontId="4" fillId="0" borderId="2" xfId="0" applyNumberFormat="1" applyFont="1" applyBorder="1"/>
    <xf numFmtId="4" fontId="4" fillId="0" borderId="2" xfId="0" applyNumberFormat="1" applyFont="1" applyBorder="1" applyAlignment="1">
      <alignment wrapText="1"/>
    </xf>
    <xf numFmtId="4" fontId="4" fillId="0" borderId="2" xfId="0" applyNumberFormat="1" applyFont="1" applyBorder="1" applyAlignment="1">
      <alignment horizontal="left" wrapText="1"/>
    </xf>
    <xf numFmtId="4" fontId="4" fillId="0" borderId="2" xfId="0" applyNumberFormat="1" applyFont="1" applyBorder="1" applyAlignment="1">
      <alignment horizontal="center"/>
    </xf>
    <xf numFmtId="4" fontId="4" fillId="0" borderId="2" xfId="0" applyNumberFormat="1" applyFont="1" applyBorder="1" applyAlignment="1">
      <alignment vertical="center" wrapText="1"/>
    </xf>
    <xf numFmtId="3" fontId="4" fillId="0" borderId="2" xfId="0" applyNumberFormat="1" applyFont="1" applyFill="1" applyBorder="1" applyAlignment="1">
      <alignment horizontal="center" vertical="center"/>
    </xf>
    <xf numFmtId="49" fontId="4" fillId="0" borderId="2" xfId="0" applyNumberFormat="1" applyFont="1" applyBorder="1" applyAlignment="1">
      <alignment horizontal="center"/>
    </xf>
    <xf numFmtId="4" fontId="4" fillId="0" borderId="2" xfId="0" applyNumberFormat="1" applyFont="1" applyBorder="1" applyAlignment="1">
      <alignment horizontal="left"/>
    </xf>
    <xf numFmtId="49" fontId="4" fillId="0" borderId="2" xfId="0" applyNumberFormat="1" applyFont="1" applyBorder="1" applyAlignment="1">
      <alignment horizontal="center" vertical="center"/>
    </xf>
    <xf numFmtId="164" fontId="4" fillId="0" borderId="0" xfId="0" applyNumberFormat="1" applyFont="1" applyBorder="1"/>
    <xf numFmtId="49" fontId="4" fillId="0" borderId="0" xfId="0" applyNumberFormat="1" applyFont="1" applyBorder="1"/>
    <xf numFmtId="164" fontId="2" fillId="0" borderId="1" xfId="0" applyNumberFormat="1" applyFont="1" applyBorder="1"/>
    <xf numFmtId="164" fontId="15" fillId="0" borderId="1" xfId="0" applyNumberFormat="1" applyFont="1" applyBorder="1"/>
    <xf numFmtId="164" fontId="2" fillId="0" borderId="1" xfId="0" applyNumberFormat="1" applyFont="1" applyBorder="1" applyAlignment="1">
      <alignment vertical="center"/>
    </xf>
    <xf numFmtId="164" fontId="15" fillId="0" borderId="1" xfId="0" applyNumberFormat="1" applyFont="1" applyBorder="1" applyAlignment="1">
      <alignment vertical="center"/>
    </xf>
    <xf numFmtId="164" fontId="5" fillId="0" borderId="1" xfId="0" applyNumberFormat="1" applyFont="1" applyBorder="1" applyAlignment="1">
      <alignment vertical="center"/>
    </xf>
    <xf numFmtId="164" fontId="16" fillId="0" borderId="1" xfId="0" applyNumberFormat="1" applyFont="1" applyBorder="1" applyAlignment="1">
      <alignment vertical="center"/>
    </xf>
    <xf numFmtId="4" fontId="4" fillId="0" borderId="1" xfId="0" applyNumberFormat="1" applyFont="1" applyBorder="1" applyAlignment="1">
      <alignment vertical="center"/>
    </xf>
    <xf numFmtId="164" fontId="6" fillId="0" borderId="1" xfId="0" applyNumberFormat="1" applyFont="1" applyBorder="1" applyAlignment="1">
      <alignment vertical="center"/>
    </xf>
    <xf numFmtId="164" fontId="17" fillId="0" borderId="1" xfId="0" applyNumberFormat="1" applyFont="1" applyBorder="1" applyAlignment="1">
      <alignment vertical="center"/>
    </xf>
    <xf numFmtId="3" fontId="2" fillId="0" borderId="39" xfId="0" applyNumberFormat="1" applyFont="1" applyBorder="1" applyAlignment="1">
      <alignment horizontal="center" vertical="center"/>
    </xf>
    <xf numFmtId="3" fontId="10" fillId="0" borderId="39" xfId="0" applyNumberFormat="1" applyFont="1" applyBorder="1" applyAlignment="1">
      <alignment horizontal="center" vertical="center" wrapText="1"/>
    </xf>
    <xf numFmtId="164" fontId="2" fillId="0" borderId="45" xfId="0" applyNumberFormat="1" applyFont="1" applyBorder="1" applyAlignment="1">
      <alignment vertical="center"/>
    </xf>
    <xf numFmtId="164" fontId="2" fillId="0" borderId="11" xfId="0" applyNumberFormat="1" applyFont="1" applyBorder="1" applyAlignment="1">
      <alignment horizontal="center" vertical="center"/>
    </xf>
    <xf numFmtId="164" fontId="2" fillId="0" borderId="46" xfId="0" applyNumberFormat="1" applyFont="1" applyBorder="1" applyAlignment="1">
      <alignment vertical="center"/>
    </xf>
    <xf numFmtId="164" fontId="2" fillId="0" borderId="47" xfId="0" applyNumberFormat="1" applyFont="1" applyBorder="1" applyAlignment="1">
      <alignment vertical="center"/>
    </xf>
    <xf numFmtId="164" fontId="2" fillId="0" borderId="2" xfId="0" applyNumberFormat="1" applyFont="1" applyBorder="1" applyAlignment="1">
      <alignment vertical="center"/>
    </xf>
    <xf numFmtId="164" fontId="6" fillId="0" borderId="48" xfId="0" applyNumberFormat="1" applyFont="1" applyBorder="1" applyAlignment="1">
      <alignment vertical="center"/>
    </xf>
    <xf numFmtId="164" fontId="6" fillId="0" borderId="4" xfId="0" applyNumberFormat="1" applyFont="1" applyBorder="1" applyAlignment="1">
      <alignment vertical="center"/>
    </xf>
    <xf numFmtId="164" fontId="2" fillId="0" borderId="4" xfId="0" applyNumberFormat="1" applyFont="1" applyBorder="1" applyAlignment="1">
      <alignment vertical="center"/>
    </xf>
    <xf numFmtId="164" fontId="2" fillId="0" borderId="4" xfId="0" applyNumberFormat="1" applyFont="1" applyBorder="1" applyAlignment="1">
      <alignment horizontal="center" vertical="center"/>
    </xf>
    <xf numFmtId="164" fontId="6" fillId="0" borderId="49" xfId="0" applyNumberFormat="1" applyFont="1" applyBorder="1" applyAlignment="1">
      <alignment vertical="center"/>
    </xf>
    <xf numFmtId="164" fontId="7" fillId="0" borderId="50" xfId="0" applyNumberFormat="1" applyFont="1" applyBorder="1" applyAlignment="1">
      <alignment horizontal="left" vertical="center"/>
    </xf>
    <xf numFmtId="164" fontId="7" fillId="0" borderId="29" xfId="0" applyNumberFormat="1" applyFont="1" applyBorder="1" applyAlignment="1">
      <alignment horizontal="center" vertical="center"/>
    </xf>
    <xf numFmtId="164" fontId="7" fillId="0" borderId="51" xfId="0" applyNumberFormat="1" applyFont="1" applyBorder="1" applyAlignment="1">
      <alignment horizontal="center" vertical="center"/>
    </xf>
    <xf numFmtId="164" fontId="2" fillId="0" borderId="52" xfId="0" applyNumberFormat="1" applyFont="1" applyBorder="1" applyAlignment="1">
      <alignment vertical="center"/>
    </xf>
    <xf numFmtId="164" fontId="2" fillId="0" borderId="53" xfId="0" applyNumberFormat="1" applyFont="1" applyBorder="1" applyAlignment="1">
      <alignment vertical="center"/>
    </xf>
    <xf numFmtId="164" fontId="6" fillId="0" borderId="54" xfId="0" applyNumberFormat="1" applyFont="1" applyBorder="1" applyAlignment="1">
      <alignment vertical="center"/>
    </xf>
    <xf numFmtId="0" fontId="0" fillId="0" borderId="4" xfId="0" applyBorder="1" applyAlignment="1"/>
    <xf numFmtId="0" fontId="0" fillId="0" borderId="4" xfId="0" applyBorder="1" applyAlignment="1">
      <alignment horizontal="center"/>
    </xf>
    <xf numFmtId="164" fontId="7" fillId="0" borderId="22" xfId="0" applyNumberFormat="1" applyFont="1" applyBorder="1" applyAlignment="1">
      <alignment horizontal="left" vertical="center"/>
    </xf>
    <xf numFmtId="164" fontId="6" fillId="0" borderId="20" xfId="0" applyNumberFormat="1" applyFont="1" applyBorder="1" applyAlignment="1">
      <alignment horizontal="center" vertical="center"/>
    </xf>
    <xf numFmtId="164" fontId="7" fillId="0" borderId="21" xfId="0" applyNumberFormat="1" applyFont="1" applyBorder="1" applyAlignment="1">
      <alignment horizontal="center" vertical="center"/>
    </xf>
    <xf numFmtId="164" fontId="2" fillId="0" borderId="55" xfId="0" applyNumberFormat="1" applyFont="1" applyBorder="1" applyAlignment="1">
      <alignment vertical="center"/>
    </xf>
    <xf numFmtId="164" fontId="2" fillId="0" borderId="56" xfId="0" applyNumberFormat="1" applyFont="1" applyBorder="1" applyAlignment="1">
      <alignment horizontal="center" vertical="center"/>
    </xf>
    <xf numFmtId="164" fontId="2" fillId="0" borderId="57" xfId="0" applyNumberFormat="1" applyFont="1" applyBorder="1" applyAlignment="1">
      <alignment vertical="center"/>
    </xf>
    <xf numFmtId="164" fontId="6" fillId="0" borderId="44" xfId="0" applyNumberFormat="1" applyFont="1" applyBorder="1" applyAlignment="1">
      <alignment vertical="center"/>
    </xf>
    <xf numFmtId="164" fontId="7" fillId="0" borderId="28" xfId="0" applyNumberFormat="1" applyFont="1" applyBorder="1" applyAlignment="1">
      <alignment horizontal="left" vertical="center"/>
    </xf>
    <xf numFmtId="164" fontId="6" fillId="0" borderId="48" xfId="0" applyNumberFormat="1" applyFont="1" applyBorder="1" applyAlignment="1">
      <alignment horizontal="center" vertical="center"/>
    </xf>
    <xf numFmtId="164" fontId="2" fillId="0" borderId="58" xfId="0" applyNumberFormat="1" applyFont="1" applyBorder="1" applyAlignment="1">
      <alignment vertical="center"/>
    </xf>
    <xf numFmtId="164" fontId="2" fillId="0" borderId="3" xfId="0" applyNumberFormat="1" applyFont="1" applyBorder="1" applyAlignment="1">
      <alignment vertical="center"/>
    </xf>
    <xf numFmtId="164" fontId="2" fillId="0" borderId="59" xfId="0" applyNumberFormat="1" applyFont="1" applyBorder="1" applyAlignment="1">
      <alignment vertical="center"/>
    </xf>
    <xf numFmtId="164" fontId="6" fillId="0" borderId="22" xfId="0" applyNumberFormat="1" applyFont="1" applyBorder="1" applyAlignment="1">
      <alignment vertical="center"/>
    </xf>
    <xf numFmtId="164" fontId="6" fillId="0" borderId="20" xfId="0" applyNumberFormat="1" applyFont="1" applyBorder="1" applyAlignment="1">
      <alignment vertical="center"/>
    </xf>
    <xf numFmtId="164" fontId="6" fillId="0" borderId="21" xfId="0" applyNumberFormat="1" applyFont="1" applyBorder="1" applyAlignment="1">
      <alignment vertical="center"/>
    </xf>
    <xf numFmtId="164" fontId="2" fillId="0" borderId="52" xfId="0" applyNumberFormat="1" applyFont="1" applyFill="1" applyBorder="1" applyAlignment="1">
      <alignment vertical="center"/>
    </xf>
    <xf numFmtId="164" fontId="2" fillId="0" borderId="11" xfId="0" applyNumberFormat="1" applyFont="1" applyFill="1" applyBorder="1" applyAlignment="1">
      <alignment horizontal="center" vertical="center"/>
    </xf>
    <xf numFmtId="164" fontId="2" fillId="0" borderId="46" xfId="0" applyNumberFormat="1" applyFont="1" applyFill="1" applyBorder="1" applyAlignment="1">
      <alignment vertical="center"/>
    </xf>
    <xf numFmtId="164" fontId="2" fillId="0" borderId="53" xfId="0" applyNumberFormat="1" applyFont="1" applyFill="1" applyBorder="1" applyAlignment="1">
      <alignment vertical="center"/>
    </xf>
    <xf numFmtId="164" fontId="2" fillId="0" borderId="47" xfId="0" applyNumberFormat="1" applyFont="1" applyFill="1" applyBorder="1" applyAlignment="1">
      <alignment vertical="center"/>
    </xf>
    <xf numFmtId="164" fontId="2" fillId="0" borderId="2" xfId="0" applyNumberFormat="1" applyFont="1" applyFill="1" applyBorder="1" applyAlignment="1">
      <alignment vertical="center"/>
    </xf>
    <xf numFmtId="164" fontId="6" fillId="0" borderId="54" xfId="0" applyNumberFormat="1" applyFont="1" applyFill="1" applyBorder="1" applyAlignment="1">
      <alignment vertical="center"/>
    </xf>
    <xf numFmtId="164" fontId="6" fillId="0" borderId="4" xfId="0" applyNumberFormat="1" applyFont="1" applyFill="1" applyBorder="1" applyAlignment="1">
      <alignment vertical="center"/>
    </xf>
    <xf numFmtId="164" fontId="6" fillId="0" borderId="4" xfId="0" applyNumberFormat="1" applyFont="1" applyFill="1" applyBorder="1" applyAlignment="1">
      <alignment horizontal="center" vertical="center"/>
    </xf>
    <xf numFmtId="164" fontId="6" fillId="0" borderId="49" xfId="0" applyNumberFormat="1" applyFont="1" applyFill="1" applyBorder="1" applyAlignment="1">
      <alignment vertical="center"/>
    </xf>
    <xf numFmtId="164" fontId="2" fillId="0" borderId="15" xfId="0" applyNumberFormat="1" applyFont="1" applyBorder="1" applyAlignment="1">
      <alignment vertical="center"/>
    </xf>
    <xf numFmtId="164" fontId="2" fillId="0" borderId="16" xfId="0" applyNumberFormat="1" applyFont="1" applyBorder="1" applyAlignment="1">
      <alignment vertical="center"/>
    </xf>
    <xf numFmtId="164" fontId="15" fillId="0" borderId="16" xfId="0" applyNumberFormat="1" applyFont="1" applyBorder="1" applyAlignment="1">
      <alignment vertical="center"/>
    </xf>
    <xf numFmtId="164" fontId="5" fillId="0" borderId="19" xfId="0" applyNumberFormat="1" applyFont="1" applyBorder="1" applyAlignment="1">
      <alignment vertical="center"/>
    </xf>
    <xf numFmtId="164" fontId="5" fillId="0" borderId="43" xfId="0" applyNumberFormat="1" applyFont="1" applyBorder="1" applyAlignment="1">
      <alignment vertical="center"/>
    </xf>
    <xf numFmtId="164" fontId="5" fillId="0" borderId="60" xfId="0" applyNumberFormat="1" applyFont="1" applyBorder="1" applyAlignment="1">
      <alignment vertical="center"/>
    </xf>
    <xf numFmtId="3" fontId="27" fillId="0" borderId="19" xfId="0" applyNumberFormat="1" applyFont="1" applyBorder="1" applyAlignment="1">
      <alignment vertical="center"/>
    </xf>
    <xf numFmtId="3" fontId="27" fillId="0" borderId="43" xfId="0" applyNumberFormat="1" applyFont="1" applyBorder="1" applyAlignment="1"/>
    <xf numFmtId="164" fontId="27" fillId="0" borderId="61" xfId="0" applyNumberFormat="1" applyFont="1" applyBorder="1" applyAlignment="1">
      <alignment horizontal="center" vertical="center"/>
    </xf>
    <xf numFmtId="3" fontId="27" fillId="0" borderId="0" xfId="0" applyNumberFormat="1" applyFont="1" applyBorder="1" applyAlignment="1">
      <alignment vertical="center"/>
    </xf>
    <xf numFmtId="3" fontId="27" fillId="0" borderId="0" xfId="0" applyNumberFormat="1" applyFont="1" applyBorder="1" applyAlignment="1"/>
    <xf numFmtId="164" fontId="27" fillId="0" borderId="0" xfId="0" applyNumberFormat="1" applyFont="1" applyBorder="1" applyAlignment="1">
      <alignment horizontal="center" vertical="center"/>
    </xf>
    <xf numFmtId="164" fontId="5" fillId="0" borderId="25" xfId="0" applyNumberFormat="1" applyFont="1" applyBorder="1" applyAlignment="1"/>
    <xf numFmtId="164" fontId="5" fillId="0" borderId="1" xfId="0" applyNumberFormat="1" applyFont="1" applyBorder="1"/>
    <xf numFmtId="164" fontId="16" fillId="0" borderId="1" xfId="0" applyNumberFormat="1" applyFont="1" applyBorder="1"/>
    <xf numFmtId="164" fontId="5" fillId="0" borderId="1" xfId="0" applyNumberFormat="1" applyFont="1" applyBorder="1" applyAlignment="1">
      <alignment horizontal="center" vertical="center"/>
    </xf>
    <xf numFmtId="164" fontId="16" fillId="0" borderId="1" xfId="0" applyNumberFormat="1" applyFont="1" applyBorder="1" applyAlignment="1">
      <alignment horizontal="center" vertical="center"/>
    </xf>
    <xf numFmtId="164" fontId="2" fillId="0" borderId="20" xfId="0" applyNumberFormat="1" applyFont="1" applyFill="1" applyBorder="1" applyAlignment="1">
      <alignment horizontal="center"/>
    </xf>
    <xf numFmtId="164" fontId="5" fillId="0" borderId="62" xfId="0" applyNumberFormat="1" applyFont="1" applyBorder="1" applyAlignment="1">
      <alignment vertical="center"/>
    </xf>
    <xf numFmtId="164" fontId="28" fillId="0" borderId="61" xfId="0" applyNumberFormat="1" applyFont="1" applyBorder="1" applyAlignment="1">
      <alignment vertical="center"/>
    </xf>
    <xf numFmtId="164" fontId="9" fillId="0" borderId="0" xfId="0" applyNumberFormat="1" applyFont="1" applyBorder="1" applyAlignment="1">
      <alignment horizontal="right"/>
    </xf>
    <xf numFmtId="164" fontId="5" fillId="0" borderId="0" xfId="0" applyNumberFormat="1" applyFont="1" applyBorder="1" applyAlignment="1">
      <alignment vertical="center"/>
    </xf>
    <xf numFmtId="164" fontId="5" fillId="0" borderId="0" xfId="0" applyNumberFormat="1" applyFont="1" applyBorder="1" applyAlignment="1"/>
    <xf numFmtId="164" fontId="7" fillId="0" borderId="4" xfId="0" applyNumberFormat="1" applyFont="1" applyBorder="1" applyAlignment="1">
      <alignment horizontal="center" vertical="center" wrapText="1"/>
    </xf>
    <xf numFmtId="164" fontId="2" fillId="0" borderId="11" xfId="0" applyNumberFormat="1" applyFont="1" applyBorder="1" applyAlignment="1">
      <alignment horizontal="center"/>
    </xf>
    <xf numFmtId="164" fontId="2" fillId="0" borderId="4" xfId="0" applyNumberFormat="1" applyFont="1" applyBorder="1" applyAlignment="1">
      <alignment horizontal="center"/>
    </xf>
    <xf numFmtId="164" fontId="2" fillId="0" borderId="3" xfId="0" applyNumberFormat="1" applyFont="1" applyBorder="1" applyAlignment="1">
      <alignment horizontal="center"/>
    </xf>
    <xf numFmtId="164" fontId="5" fillId="0" borderId="21" xfId="0" applyNumberFormat="1" applyFont="1" applyBorder="1" applyAlignment="1">
      <alignment vertical="center"/>
    </xf>
    <xf numFmtId="164" fontId="28" fillId="0" borderId="51" xfId="0" applyNumberFormat="1" applyFont="1" applyBorder="1" applyAlignment="1">
      <alignment vertical="center"/>
    </xf>
    <xf numFmtId="164" fontId="9" fillId="0" borderId="0" xfId="0" applyNumberFormat="1" applyFont="1" applyBorder="1"/>
    <xf numFmtId="49" fontId="4" fillId="0" borderId="3" xfId="0" applyNumberFormat="1" applyFont="1" applyBorder="1" applyAlignment="1">
      <alignment horizontal="center" wrapText="1"/>
    </xf>
    <xf numFmtId="4" fontId="4" fillId="0" borderId="3" xfId="0" applyNumberFormat="1" applyFont="1" applyBorder="1" applyAlignment="1">
      <alignment horizontal="left" vertical="center" wrapText="1"/>
    </xf>
    <xf numFmtId="4" fontId="4" fillId="0" borderId="3" xfId="0" applyNumberFormat="1" applyFont="1" applyBorder="1" applyAlignment="1">
      <alignment horizontal="center" vertical="center"/>
    </xf>
    <xf numFmtId="3" fontId="4" fillId="0" borderId="3" xfId="0" applyNumberFormat="1" applyFont="1" applyBorder="1" applyAlignment="1">
      <alignment horizontal="center" vertical="center"/>
    </xf>
    <xf numFmtId="4" fontId="5" fillId="0" borderId="20" xfId="0" applyNumberFormat="1" applyFont="1" applyFill="1" applyBorder="1" applyAlignment="1">
      <alignment horizontal="center" vertical="center"/>
    </xf>
    <xf numFmtId="3" fontId="5" fillId="0" borderId="20" xfId="0" applyNumberFormat="1" applyFont="1" applyBorder="1" applyAlignment="1">
      <alignment horizontal="center" vertical="center"/>
    </xf>
    <xf numFmtId="4" fontId="4" fillId="0" borderId="3" xfId="0" applyNumberFormat="1" applyFont="1" applyBorder="1"/>
    <xf numFmtId="4" fontId="4" fillId="0" borderId="5" xfId="0" applyNumberFormat="1" applyFont="1" applyBorder="1"/>
    <xf numFmtId="4" fontId="4" fillId="0" borderId="3" xfId="0" applyNumberFormat="1" applyFont="1" applyBorder="1" applyAlignment="1">
      <alignment horizontal="center"/>
    </xf>
    <xf numFmtId="4" fontId="4" fillId="0" borderId="3" xfId="0" applyNumberFormat="1" applyFont="1" applyBorder="1" applyAlignment="1">
      <alignment vertical="center"/>
    </xf>
    <xf numFmtId="4" fontId="4" fillId="0" borderId="3" xfId="0" applyNumberFormat="1" applyFont="1" applyBorder="1" applyAlignment="1">
      <alignment vertical="center" wrapText="1"/>
    </xf>
    <xf numFmtId="3" fontId="4" fillId="0" borderId="3" xfId="0" applyNumberFormat="1" applyFont="1" applyFill="1" applyBorder="1" applyAlignment="1">
      <alignment horizontal="center" vertical="center"/>
    </xf>
    <xf numFmtId="4" fontId="31" fillId="0" borderId="0" xfId="0" applyNumberFormat="1" applyFont="1"/>
    <xf numFmtId="49" fontId="4" fillId="0" borderId="27" xfId="0" applyNumberFormat="1" applyFont="1" applyBorder="1" applyAlignment="1">
      <alignment horizontal="center" wrapText="1"/>
    </xf>
    <xf numFmtId="49" fontId="4" fillId="0" borderId="26" xfId="0" applyNumberFormat="1" applyFont="1" applyBorder="1" applyAlignment="1">
      <alignment horizontal="center" wrapText="1"/>
    </xf>
    <xf numFmtId="49" fontId="4" fillId="0" borderId="12" xfId="0" applyNumberFormat="1" applyFont="1" applyBorder="1" applyAlignment="1">
      <alignment horizontal="center" wrapText="1"/>
    </xf>
    <xf numFmtId="4" fontId="5" fillId="0" borderId="5"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4" fillId="0" borderId="25" xfId="0" applyNumberFormat="1" applyFont="1" applyBorder="1" applyAlignment="1">
      <alignment horizontal="center" vertical="center"/>
    </xf>
    <xf numFmtId="4" fontId="5" fillId="0" borderId="43" xfId="0" applyNumberFormat="1" applyFont="1" applyBorder="1" applyAlignment="1">
      <alignment horizontal="center" vertical="center"/>
    </xf>
    <xf numFmtId="4" fontId="5" fillId="0" borderId="19" xfId="0" applyNumberFormat="1" applyFont="1" applyBorder="1" applyAlignment="1">
      <alignment horizontal="center" vertical="center"/>
    </xf>
    <xf numFmtId="4" fontId="5" fillId="0" borderId="61" xfId="0" applyNumberFormat="1" applyFont="1" applyBorder="1" applyAlignment="1">
      <alignment horizontal="center" vertical="center"/>
    </xf>
    <xf numFmtId="4" fontId="5" fillId="0" borderId="42" xfId="0" applyNumberFormat="1" applyFont="1" applyBorder="1" applyAlignment="1">
      <alignment horizontal="center" vertical="center" wrapText="1"/>
    </xf>
    <xf numFmtId="4" fontId="5" fillId="0" borderId="64" xfId="0" applyNumberFormat="1" applyFont="1" applyBorder="1" applyAlignment="1">
      <alignment horizontal="center" vertical="center" wrapText="1"/>
    </xf>
    <xf numFmtId="4" fontId="5" fillId="0" borderId="70" xfId="0" applyNumberFormat="1" applyFont="1" applyBorder="1" applyAlignment="1">
      <alignment horizontal="center" vertical="center" wrapText="1"/>
    </xf>
    <xf numFmtId="4" fontId="5" fillId="0" borderId="65" xfId="0" applyNumberFormat="1" applyFont="1" applyBorder="1" applyAlignment="1">
      <alignment horizontal="center" vertical="center" wrapText="1"/>
    </xf>
    <xf numFmtId="4" fontId="32" fillId="0" borderId="0" xfId="0" applyNumberFormat="1" applyFont="1" applyAlignment="1">
      <alignment horizontal="center" vertical="center"/>
    </xf>
    <xf numFmtId="4" fontId="32" fillId="0" borderId="0" xfId="0" applyNumberFormat="1" applyFont="1" applyAlignment="1">
      <alignment horizontal="center" vertical="center" wrapText="1"/>
    </xf>
    <xf numFmtId="49" fontId="5" fillId="0" borderId="68" xfId="0" applyNumberFormat="1" applyFont="1" applyBorder="1" applyAlignment="1">
      <alignment horizontal="center" vertical="center" wrapText="1"/>
    </xf>
    <xf numFmtId="49" fontId="5" fillId="0" borderId="55" xfId="0" applyNumberFormat="1" applyFont="1" applyBorder="1" applyAlignment="1">
      <alignment horizontal="center" vertical="center" wrapText="1"/>
    </xf>
    <xf numFmtId="49" fontId="5" fillId="0" borderId="28" xfId="0" applyNumberFormat="1" applyFont="1" applyBorder="1" applyAlignment="1">
      <alignment horizontal="center" vertical="center" wrapText="1"/>
    </xf>
    <xf numFmtId="4" fontId="4" fillId="0" borderId="53" xfId="0" applyNumberFormat="1" applyFont="1" applyBorder="1" applyAlignment="1">
      <alignment horizontal="center" vertical="center" wrapText="1"/>
    </xf>
    <xf numFmtId="4" fontId="4" fillId="0" borderId="54" xfId="0" applyNumberFormat="1" applyFont="1" applyBorder="1" applyAlignment="1">
      <alignment horizontal="center" vertical="center" wrapText="1"/>
    </xf>
    <xf numFmtId="4" fontId="4" fillId="0" borderId="38" xfId="0" applyNumberFormat="1" applyFont="1" applyBorder="1" applyAlignment="1">
      <alignment horizontal="center" vertical="center" wrapText="1"/>
    </xf>
    <xf numFmtId="4" fontId="4" fillId="0" borderId="48" xfId="0" applyNumberFormat="1" applyFont="1" applyBorder="1" applyAlignment="1">
      <alignment horizontal="center" vertical="center" wrapText="1"/>
    </xf>
    <xf numFmtId="4" fontId="5" fillId="0" borderId="66" xfId="0" applyNumberFormat="1" applyFont="1" applyBorder="1" applyAlignment="1">
      <alignment horizontal="center" vertical="center" wrapText="1"/>
    </xf>
    <xf numFmtId="4" fontId="5" fillId="0" borderId="39" xfId="0" applyNumberFormat="1" applyFont="1" applyBorder="1" applyAlignment="1">
      <alignment horizontal="center" vertical="center" wrapText="1"/>
    </xf>
    <xf numFmtId="4" fontId="5" fillId="0" borderId="29" xfId="0" applyNumberFormat="1" applyFont="1" applyBorder="1" applyAlignment="1">
      <alignment horizontal="center" vertical="center" wrapText="1"/>
    </xf>
    <xf numFmtId="4" fontId="5" fillId="0" borderId="75" xfId="0" applyNumberFormat="1" applyFont="1" applyBorder="1" applyAlignment="1">
      <alignment horizontal="center" vertical="center" wrapText="1"/>
    </xf>
    <xf numFmtId="4" fontId="5" fillId="0" borderId="67"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5" fillId="0" borderId="63" xfId="0" applyNumberFormat="1" applyFont="1" applyBorder="1" applyAlignment="1">
      <alignment horizontal="center" vertical="center" wrapText="1"/>
    </xf>
    <xf numFmtId="4" fontId="5" fillId="0" borderId="74" xfId="0" applyNumberFormat="1" applyFont="1" applyBorder="1" applyAlignment="1">
      <alignment horizontal="center" vertical="center" wrapText="1"/>
    </xf>
    <xf numFmtId="49" fontId="4" fillId="0" borderId="36" xfId="0" applyNumberFormat="1" applyFont="1" applyBorder="1" applyAlignment="1">
      <alignment horizontal="center" wrapText="1"/>
    </xf>
    <xf numFmtId="49" fontId="4" fillId="0" borderId="37" xfId="0" applyNumberFormat="1" applyFont="1" applyBorder="1" applyAlignment="1">
      <alignment horizontal="center" wrapText="1"/>
    </xf>
    <xf numFmtId="49" fontId="4" fillId="0" borderId="38" xfId="0" applyNumberFormat="1" applyFont="1" applyBorder="1" applyAlignment="1">
      <alignment horizontal="center" wrapText="1"/>
    </xf>
    <xf numFmtId="4" fontId="5" fillId="0" borderId="7" xfId="0" applyNumberFormat="1" applyFont="1" applyBorder="1" applyAlignment="1">
      <alignment horizontal="center" vertical="center" wrapText="1"/>
    </xf>
    <xf numFmtId="4" fontId="5" fillId="0" borderId="47" xfId="0" applyNumberFormat="1" applyFont="1" applyBorder="1" applyAlignment="1">
      <alignment horizontal="center" vertical="center" wrapText="1"/>
    </xf>
    <xf numFmtId="4" fontId="5" fillId="0" borderId="49" xfId="0" applyNumberFormat="1" applyFont="1" applyBorder="1" applyAlignment="1">
      <alignment horizontal="center" vertical="center" wrapText="1"/>
    </xf>
    <xf numFmtId="4" fontId="5" fillId="0" borderId="68" xfId="0" applyNumberFormat="1" applyFont="1" applyBorder="1" applyAlignment="1">
      <alignment horizontal="center" vertical="center" wrapText="1"/>
    </xf>
    <xf numFmtId="4" fontId="5" fillId="0" borderId="28" xfId="0" applyNumberFormat="1" applyFont="1" applyBorder="1" applyAlignment="1">
      <alignment horizontal="center" vertical="center" wrapText="1"/>
    </xf>
    <xf numFmtId="4" fontId="5" fillId="0" borderId="51" xfId="0" applyNumberFormat="1" applyFont="1" applyBorder="1" applyAlignment="1">
      <alignment horizontal="center" vertical="center" wrapText="1"/>
    </xf>
    <xf numFmtId="4" fontId="5" fillId="0" borderId="69" xfId="0" applyNumberFormat="1" applyFont="1" applyBorder="1" applyAlignment="1">
      <alignment horizontal="center" vertical="center"/>
    </xf>
    <xf numFmtId="4" fontId="5" fillId="0" borderId="64" xfId="0" applyNumberFormat="1" applyFont="1" applyBorder="1" applyAlignment="1">
      <alignment horizontal="center" vertical="center"/>
    </xf>
    <xf numFmtId="4" fontId="5" fillId="0" borderId="71" xfId="0" applyNumberFormat="1" applyFont="1" applyBorder="1" applyAlignment="1">
      <alignment horizontal="center" vertical="center" wrapText="1"/>
    </xf>
    <xf numFmtId="4" fontId="5" fillId="0" borderId="72" xfId="0" applyNumberFormat="1" applyFont="1" applyBorder="1" applyAlignment="1">
      <alignment horizontal="center" vertical="center" wrapText="1"/>
    </xf>
    <xf numFmtId="4" fontId="5" fillId="0" borderId="73" xfId="0" applyNumberFormat="1" applyFont="1" applyBorder="1" applyAlignment="1">
      <alignment horizontal="center" vertical="center" wrapText="1"/>
    </xf>
    <xf numFmtId="4" fontId="5" fillId="0" borderId="53" xfId="0" applyNumberFormat="1" applyFont="1" applyBorder="1" applyAlignment="1">
      <alignment horizontal="center" vertical="center" wrapText="1"/>
    </xf>
    <xf numFmtId="4" fontId="5" fillId="0" borderId="54" xfId="0" applyNumberFormat="1" applyFont="1" applyBorder="1" applyAlignment="1">
      <alignment horizontal="center" vertical="center" wrapText="1"/>
    </xf>
    <xf numFmtId="164" fontId="2" fillId="0" borderId="75" xfId="0" applyNumberFormat="1" applyFont="1" applyBorder="1" applyAlignment="1">
      <alignment horizontal="center" vertical="center"/>
    </xf>
    <xf numFmtId="164" fontId="2" fillId="0" borderId="51" xfId="0" applyNumberFormat="1" applyFont="1" applyBorder="1" applyAlignment="1">
      <alignment horizontal="center" vertical="center"/>
    </xf>
    <xf numFmtId="164" fontId="2" fillId="0" borderId="81" xfId="0" applyNumberFormat="1" applyFont="1" applyBorder="1" applyAlignment="1">
      <alignment horizontal="center" vertical="center"/>
    </xf>
    <xf numFmtId="164" fontId="2" fillId="0" borderId="76" xfId="0" applyNumberFormat="1" applyFont="1" applyBorder="1" applyAlignment="1">
      <alignment horizontal="center"/>
    </xf>
    <xf numFmtId="164" fontId="2" fillId="0" borderId="45" xfId="0" applyNumberFormat="1" applyFont="1" applyBorder="1" applyAlignment="1">
      <alignment horizontal="center"/>
    </xf>
    <xf numFmtId="164" fontId="5" fillId="0" borderId="22" xfId="0" applyNumberFormat="1" applyFont="1" applyBorder="1" applyAlignment="1">
      <alignment horizontal="left"/>
    </xf>
    <xf numFmtId="164" fontId="5" fillId="0" borderId="20" xfId="0" applyNumberFormat="1" applyFont="1" applyBorder="1" applyAlignment="1">
      <alignment horizontal="left"/>
    </xf>
    <xf numFmtId="164" fontId="2" fillId="0" borderId="23" xfId="0" applyNumberFormat="1" applyFont="1" applyBorder="1" applyAlignment="1">
      <alignment horizontal="center"/>
    </xf>
    <xf numFmtId="164" fontId="2" fillId="0" borderId="48" xfId="0" applyNumberFormat="1" applyFont="1" applyBorder="1" applyAlignment="1">
      <alignment horizontal="center"/>
    </xf>
    <xf numFmtId="164" fontId="6" fillId="0" borderId="69" xfId="0" applyNumberFormat="1" applyFont="1" applyBorder="1" applyAlignment="1">
      <alignment horizontal="center" vertical="center"/>
    </xf>
    <xf numFmtId="164" fontId="6" fillId="0" borderId="77" xfId="0" applyNumberFormat="1" applyFont="1" applyBorder="1" applyAlignment="1">
      <alignment horizontal="center" vertical="center"/>
    </xf>
    <xf numFmtId="164" fontId="6" fillId="0" borderId="11" xfId="0" applyNumberFormat="1" applyFont="1" applyBorder="1" applyAlignment="1">
      <alignment horizontal="center" vertical="center"/>
    </xf>
    <xf numFmtId="164" fontId="6" fillId="0" borderId="46" xfId="0" applyNumberFormat="1" applyFont="1" applyBorder="1" applyAlignment="1">
      <alignment horizontal="center" vertical="center"/>
    </xf>
    <xf numFmtId="164" fontId="6" fillId="0" borderId="49" xfId="0" applyNumberFormat="1" applyFont="1" applyBorder="1" applyAlignment="1">
      <alignment horizontal="center" vertical="center"/>
    </xf>
    <xf numFmtId="164" fontId="7" fillId="0" borderId="29" xfId="0" applyNumberFormat="1" applyFont="1" applyBorder="1" applyAlignment="1">
      <alignment horizontal="center" vertical="center"/>
    </xf>
    <xf numFmtId="164" fontId="2" fillId="0" borderId="2" xfId="0" applyNumberFormat="1" applyFont="1" applyBorder="1" applyAlignment="1">
      <alignment horizontal="center" vertical="center"/>
    </xf>
    <xf numFmtId="3" fontId="2" fillId="0" borderId="2" xfId="0" applyNumberFormat="1" applyFont="1" applyBorder="1" applyAlignment="1">
      <alignment horizontal="left" vertical="center"/>
    </xf>
    <xf numFmtId="164" fontId="6" fillId="0" borderId="4"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3" fontId="2" fillId="0" borderId="39" xfId="0" applyNumberFormat="1" applyFont="1" applyBorder="1" applyAlignment="1">
      <alignment horizontal="center" vertical="center" wrapText="1"/>
    </xf>
    <xf numFmtId="164" fontId="6" fillId="0" borderId="52" xfId="0" applyNumberFormat="1" applyFont="1" applyBorder="1" applyAlignment="1">
      <alignment horizontal="center" vertical="center"/>
    </xf>
    <xf numFmtId="164" fontId="6" fillId="0" borderId="54" xfId="0" applyNumberFormat="1" applyFont="1" applyBorder="1" applyAlignment="1">
      <alignment horizontal="center" vertical="center"/>
    </xf>
    <xf numFmtId="164" fontId="6" fillId="0" borderId="11" xfId="0" applyNumberFormat="1" applyFont="1" applyBorder="1" applyAlignment="1">
      <alignment horizontal="center" vertical="center" wrapText="1"/>
    </xf>
    <xf numFmtId="3" fontId="2" fillId="0" borderId="0" xfId="0" applyNumberFormat="1" applyFont="1" applyBorder="1" applyAlignment="1">
      <alignment horizontal="center"/>
    </xf>
    <xf numFmtId="3" fontId="2" fillId="0" borderId="0" xfId="0" applyNumberFormat="1" applyFont="1" applyBorder="1" applyAlignment="1">
      <alignment horizontal="center" vertical="center"/>
    </xf>
    <xf numFmtId="164" fontId="6" fillId="0" borderId="72" xfId="0" applyNumberFormat="1" applyFont="1" applyBorder="1" applyAlignment="1">
      <alignment horizontal="center" vertical="center"/>
    </xf>
    <xf numFmtId="164" fontId="6" fillId="0" borderId="79" xfId="0" applyNumberFormat="1" applyFont="1" applyBorder="1" applyAlignment="1">
      <alignment horizontal="center" vertical="center"/>
    </xf>
    <xf numFmtId="164" fontId="6" fillId="0" borderId="80"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5" fillId="0" borderId="0" xfId="0" applyNumberFormat="1" applyFont="1" applyBorder="1" applyAlignment="1">
      <alignment horizontal="center" vertical="center"/>
    </xf>
    <xf numFmtId="164" fontId="5" fillId="0" borderId="25" xfId="0" applyNumberFormat="1" applyFont="1" applyBorder="1" applyAlignment="1">
      <alignment horizontal="left" vertical="center"/>
    </xf>
    <xf numFmtId="164" fontId="7" fillId="0" borderId="20"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4" xfId="0" applyNumberFormat="1" applyFont="1" applyBorder="1" applyAlignment="1">
      <alignment horizontal="center" vertical="center"/>
    </xf>
    <xf numFmtId="3" fontId="2" fillId="0" borderId="2" xfId="0" applyNumberFormat="1" applyFont="1" applyBorder="1" applyAlignment="1">
      <alignment horizontal="center" vertical="center" wrapText="1"/>
    </xf>
    <xf numFmtId="164" fontId="2" fillId="0" borderId="63" xfId="0" applyNumberFormat="1" applyFont="1" applyBorder="1" applyAlignment="1">
      <alignment horizontal="center" vertical="center"/>
    </xf>
    <xf numFmtId="164" fontId="2" fillId="0" borderId="56" xfId="0" applyNumberFormat="1" applyFont="1" applyBorder="1" applyAlignment="1">
      <alignment horizontal="center" vertical="center"/>
    </xf>
    <xf numFmtId="3" fontId="2" fillId="0" borderId="3" xfId="0" applyNumberFormat="1" applyFont="1" applyBorder="1" applyAlignment="1">
      <alignment horizontal="left" vertical="center"/>
    </xf>
    <xf numFmtId="3" fontId="2" fillId="0" borderId="2" xfId="0" applyNumberFormat="1" applyFont="1" applyFill="1" applyBorder="1" applyAlignment="1">
      <alignment horizontal="left" vertical="center"/>
    </xf>
    <xf numFmtId="164" fontId="2" fillId="0" borderId="11"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xf>
    <xf numFmtId="164" fontId="30" fillId="0" borderId="4"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4" fontId="6" fillId="0" borderId="68" xfId="0" applyNumberFormat="1" applyFont="1" applyBorder="1" applyAlignment="1">
      <alignment horizontal="center" vertical="center"/>
    </xf>
    <xf numFmtId="164" fontId="6" fillId="0" borderId="28" xfId="0" applyNumberFormat="1" applyFont="1" applyBorder="1" applyAlignment="1">
      <alignment horizontal="center" vertical="center"/>
    </xf>
    <xf numFmtId="164" fontId="5" fillId="0" borderId="19" xfId="0" applyNumberFormat="1" applyFont="1" applyBorder="1" applyAlignment="1">
      <alignment horizontal="left"/>
    </xf>
    <xf numFmtId="164" fontId="5" fillId="0" borderId="43" xfId="0" applyNumberFormat="1" applyFont="1" applyBorder="1" applyAlignment="1">
      <alignment horizontal="left"/>
    </xf>
    <xf numFmtId="164" fontId="5" fillId="0" borderId="60" xfId="0" applyNumberFormat="1" applyFont="1" applyBorder="1" applyAlignment="1">
      <alignment horizontal="left"/>
    </xf>
    <xf numFmtId="164" fontId="9" fillId="0" borderId="19" xfId="0" applyNumberFormat="1" applyFont="1" applyBorder="1" applyAlignment="1">
      <alignment horizontal="right"/>
    </xf>
    <xf numFmtId="164" fontId="9" fillId="0" borderId="43" xfId="0" applyNumberFormat="1" applyFont="1" applyBorder="1" applyAlignment="1">
      <alignment horizontal="right"/>
    </xf>
    <xf numFmtId="164" fontId="9" fillId="0" borderId="60" xfId="0" applyNumberFormat="1" applyFont="1" applyBorder="1" applyAlignment="1">
      <alignment horizontal="right"/>
    </xf>
    <xf numFmtId="164" fontId="6" fillId="0" borderId="78" xfId="0" applyNumberFormat="1" applyFont="1" applyBorder="1" applyAlignment="1">
      <alignment horizontal="center" vertical="center"/>
    </xf>
    <xf numFmtId="164" fontId="4" fillId="0" borderId="19" xfId="0" applyNumberFormat="1" applyFont="1" applyBorder="1" applyAlignment="1">
      <alignment horizontal="center"/>
    </xf>
    <xf numFmtId="164" fontId="4" fillId="0" borderId="43" xfId="0" applyNumberFormat="1" applyFont="1" applyBorder="1" applyAlignment="1">
      <alignment horizontal="center"/>
    </xf>
    <xf numFmtId="164" fontId="4" fillId="0" borderId="61" xfId="0" applyNumberFormat="1" applyFont="1" applyBorder="1" applyAlignment="1">
      <alignment horizontal="center"/>
    </xf>
    <xf numFmtId="0" fontId="2" fillId="0" borderId="52" xfId="0" applyFont="1" applyBorder="1" applyAlignment="1">
      <alignment horizontal="center" vertical="center" wrapText="1"/>
    </xf>
    <xf numFmtId="0" fontId="2" fillId="0" borderId="54" xfId="0" applyFont="1" applyBorder="1" applyAlignment="1">
      <alignment horizontal="center" vertical="center" wrapText="1"/>
    </xf>
    <xf numFmtId="164" fontId="5" fillId="0" borderId="46" xfId="0" applyNumberFormat="1" applyFont="1" applyBorder="1" applyAlignment="1">
      <alignment horizontal="center" vertical="center" wrapText="1"/>
    </xf>
    <xf numFmtId="164" fontId="5" fillId="0" borderId="49" xfId="0" applyNumberFormat="1" applyFont="1" applyBorder="1" applyAlignment="1">
      <alignment horizontal="center" vertical="center" wrapText="1"/>
    </xf>
    <xf numFmtId="164" fontId="2" fillId="0" borderId="3" xfId="0" applyNumberFormat="1" applyFont="1" applyBorder="1" applyAlignment="1">
      <alignment horizontal="center" vertical="center"/>
    </xf>
    <xf numFmtId="164" fontId="4" fillId="0" borderId="0" xfId="0" applyNumberFormat="1" applyFont="1" applyBorder="1" applyAlignment="1">
      <alignment horizontal="left"/>
    </xf>
    <xf numFmtId="164" fontId="14" fillId="0" borderId="42" xfId="0" applyNumberFormat="1" applyFont="1" applyBorder="1" applyAlignment="1">
      <alignment horizontal="center"/>
    </xf>
    <xf numFmtId="164" fontId="14" fillId="0" borderId="42" xfId="0" applyNumberFormat="1" applyFont="1" applyBorder="1" applyAlignment="1">
      <alignment horizontal="right" vertical="center"/>
    </xf>
    <xf numFmtId="164" fontId="2" fillId="0" borderId="7" xfId="0" applyNumberFormat="1" applyFont="1" applyBorder="1" applyAlignment="1">
      <alignment horizontal="center"/>
    </xf>
    <xf numFmtId="164" fontId="2" fillId="0" borderId="35" xfId="0" applyNumberFormat="1" applyFont="1" applyBorder="1" applyAlignment="1">
      <alignment horizontal="center"/>
    </xf>
    <xf numFmtId="164" fontId="9" fillId="0" borderId="28" xfId="0" applyNumberFormat="1" applyFont="1" applyBorder="1" applyAlignment="1">
      <alignment horizontal="right"/>
    </xf>
    <xf numFmtId="164" fontId="9" fillId="0" borderId="29" xfId="0" applyNumberFormat="1" applyFont="1" applyBorder="1" applyAlignment="1">
      <alignment horizontal="right"/>
    </xf>
    <xf numFmtId="0" fontId="2" fillId="0" borderId="1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4" fillId="0" borderId="0" xfId="1" applyFont="1" applyFill="1" applyAlignment="1">
      <alignment horizontal="left" vertical="center"/>
    </xf>
    <xf numFmtId="0" fontId="5" fillId="0" borderId="0" xfId="2" applyNumberFormat="1" applyFont="1" applyFill="1" applyAlignment="1">
      <alignment horizontal="center" wrapText="1"/>
    </xf>
    <xf numFmtId="0" fontId="2" fillId="0" borderId="0" xfId="2" applyFont="1" applyFill="1" applyBorder="1" applyAlignment="1">
      <alignment horizontal="center"/>
    </xf>
    <xf numFmtId="0" fontId="2" fillId="0" borderId="52" xfId="2" applyFont="1" applyFill="1" applyBorder="1" applyAlignment="1">
      <alignment horizontal="center" vertical="center" wrapText="1"/>
    </xf>
    <xf numFmtId="0" fontId="2" fillId="0" borderId="53" xfId="2" applyFont="1" applyFill="1" applyBorder="1" applyAlignment="1">
      <alignment horizontal="center" vertical="center" wrapText="1"/>
    </xf>
    <xf numFmtId="0" fontId="2" fillId="0" borderId="54" xfId="2" applyFont="1" applyFill="1" applyBorder="1" applyAlignment="1">
      <alignment horizontal="center" vertical="center" wrapText="1"/>
    </xf>
    <xf numFmtId="0" fontId="10" fillId="0" borderId="2" xfId="2" applyFont="1" applyFill="1" applyBorder="1" applyAlignment="1">
      <alignment horizontal="center" vertical="center"/>
    </xf>
    <xf numFmtId="0" fontId="10" fillId="0" borderId="4" xfId="2" applyFont="1" applyFill="1" applyBorder="1" applyAlignment="1">
      <alignment horizontal="center" vertical="center"/>
    </xf>
    <xf numFmtId="0" fontId="2" fillId="0" borderId="0"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4" xfId="2" applyFont="1" applyFill="1" applyBorder="1" applyAlignment="1">
      <alignment horizontal="center" vertical="center" wrapText="1"/>
    </xf>
    <xf numFmtId="0" fontId="6" fillId="0" borderId="82" xfId="2" applyFont="1" applyFill="1" applyBorder="1" applyAlignment="1">
      <alignment horizontal="center" vertical="center" wrapText="1"/>
    </xf>
    <xf numFmtId="0" fontId="6" fillId="0" borderId="83"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6" fillId="0" borderId="2" xfId="2" applyFont="1" applyFill="1" applyBorder="1" applyAlignment="1">
      <alignment horizontal="center" vertical="center" wrapText="1"/>
    </xf>
    <xf numFmtId="3" fontId="13" fillId="0" borderId="46" xfId="2" applyNumberFormat="1" applyFont="1" applyFill="1" applyBorder="1" applyAlignment="1">
      <alignment horizontal="center" vertical="center"/>
    </xf>
    <xf numFmtId="3" fontId="13" fillId="0" borderId="47" xfId="2" applyNumberFormat="1" applyFont="1" applyFill="1" applyBorder="1" applyAlignment="1">
      <alignment horizontal="center" vertical="center"/>
    </xf>
    <xf numFmtId="3" fontId="13" fillId="0" borderId="49" xfId="2" applyNumberFormat="1" applyFont="1" applyFill="1" applyBorder="1" applyAlignment="1">
      <alignment horizontal="center" vertical="center"/>
    </xf>
    <xf numFmtId="0" fontId="2" fillId="0" borderId="37" xfId="0" applyFont="1" applyBorder="1" applyAlignment="1">
      <alignment horizontal="center"/>
    </xf>
    <xf numFmtId="0" fontId="2" fillId="0" borderId="0" xfId="0" applyFont="1" applyBorder="1" applyAlignment="1">
      <alignment horizontal="center" vertical="center"/>
    </xf>
    <xf numFmtId="0" fontId="2" fillId="0" borderId="27" xfId="0" applyFont="1" applyBorder="1" applyAlignment="1">
      <alignment horizontal="center" wrapText="1"/>
    </xf>
    <xf numFmtId="0" fontId="2" fillId="0" borderId="26" xfId="0" applyFont="1" applyBorder="1" applyAlignment="1">
      <alignment horizontal="center" wrapText="1"/>
    </xf>
    <xf numFmtId="0" fontId="2" fillId="0" borderId="12" xfId="0" applyFont="1" applyBorder="1" applyAlignment="1">
      <alignment horizontal="center" wrapText="1"/>
    </xf>
    <xf numFmtId="0" fontId="4" fillId="0" borderId="0" xfId="0" applyFont="1" applyAlignment="1">
      <alignment horizontal="center" vertical="center"/>
    </xf>
    <xf numFmtId="0" fontId="2" fillId="0" borderId="3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27" xfId="0" applyFont="1" applyBorder="1" applyAlignment="1">
      <alignment horizontal="center" wrapText="1"/>
    </xf>
    <xf numFmtId="0" fontId="10" fillId="0" borderId="26" xfId="0" applyFont="1" applyBorder="1" applyAlignment="1">
      <alignment horizontal="center" wrapText="1"/>
    </xf>
    <xf numFmtId="0" fontId="10" fillId="0" borderId="12" xfId="0" applyFont="1" applyBorder="1" applyAlignment="1">
      <alignment horizontal="center" wrapText="1"/>
    </xf>
    <xf numFmtId="0" fontId="2" fillId="0" borderId="36" xfId="0" applyFont="1" applyBorder="1" applyAlignment="1">
      <alignment horizontal="center" wrapText="1"/>
    </xf>
    <xf numFmtId="0" fontId="2" fillId="0" borderId="37" xfId="0" applyFont="1" applyBorder="1" applyAlignment="1">
      <alignment horizontal="center" wrapText="1"/>
    </xf>
    <xf numFmtId="0" fontId="2" fillId="0" borderId="38" xfId="0" applyFont="1" applyBorder="1" applyAlignment="1">
      <alignment horizontal="center" wrapText="1"/>
    </xf>
    <xf numFmtId="0" fontId="2" fillId="0" borderId="0" xfId="0" applyFont="1" applyBorder="1" applyAlignment="1">
      <alignment horizontal="center"/>
    </xf>
    <xf numFmtId="0" fontId="4" fillId="0" borderId="0" xfId="0" applyFont="1" applyAlignment="1">
      <alignment horizontal="left" vertical="center" wrapText="1"/>
    </xf>
    <xf numFmtId="0" fontId="22" fillId="0" borderId="0" xfId="1" applyFont="1" applyAlignment="1">
      <alignment horizontal="left"/>
    </xf>
    <xf numFmtId="0" fontId="2" fillId="0" borderId="36" xfId="0" applyFont="1" applyBorder="1" applyAlignment="1">
      <alignment horizontal="center" vertical="center" wrapText="1"/>
    </xf>
    <xf numFmtId="0" fontId="2" fillId="0" borderId="38" xfId="0" applyFont="1" applyBorder="1" applyAlignment="1">
      <alignment horizontal="center" vertical="center" wrapText="1"/>
    </xf>
    <xf numFmtId="0" fontId="5" fillId="0" borderId="0" xfId="0" applyFont="1" applyAlignment="1">
      <alignment horizontal="center"/>
    </xf>
    <xf numFmtId="3" fontId="2" fillId="0" borderId="0" xfId="0" applyNumberFormat="1" applyFont="1" applyAlignment="1">
      <alignment horizontal="center" vertical="center"/>
    </xf>
    <xf numFmtId="0" fontId="2" fillId="0" borderId="36" xfId="0" applyFont="1" applyBorder="1" applyAlignment="1">
      <alignment horizontal="center"/>
    </xf>
    <xf numFmtId="0" fontId="2" fillId="0" borderId="38" xfId="0" applyFont="1" applyBorder="1" applyAlignment="1">
      <alignment horizontal="center"/>
    </xf>
    <xf numFmtId="0" fontId="2" fillId="0" borderId="0" xfId="0" applyFont="1" applyBorder="1" applyAlignment="1">
      <alignment horizontal="center" vertical="center" wrapText="1"/>
    </xf>
    <xf numFmtId="0" fontId="2" fillId="0" borderId="71" xfId="0" applyFont="1" applyBorder="1" applyAlignment="1">
      <alignment horizontal="center" vertical="center" wrapText="1"/>
    </xf>
  </cellXfs>
  <cellStyles count="3">
    <cellStyle name="Обычный" xfId="0" builtinId="0"/>
    <cellStyle name="Обычный_Додаток 2 Зеленбуд" xfId="1"/>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1;&#1110;&#1090;&#1085;&#1077;%20&#1091;&#1090;&#1088;&#1080;&#1084;&#1072;&#108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одаток 1 утрим вулиць (1-7)"/>
      <sheetName val="Додаток 1 звед утрим. вул"/>
    </sheetNames>
    <sheetDataSet>
      <sheetData sheetId="0">
        <row r="33">
          <cell r="O33">
            <v>16497.009279999998</v>
          </cell>
          <cell r="P33">
            <v>6873.9058400000004</v>
          </cell>
          <cell r="Q33">
            <v>3436.7249599999986</v>
          </cell>
          <cell r="R33">
            <v>9323.5640000000003</v>
          </cell>
          <cell r="S33">
            <v>583.23455999999999</v>
          </cell>
          <cell r="T33">
            <v>13520.5</v>
          </cell>
          <cell r="U33">
            <v>150657</v>
          </cell>
        </row>
        <row r="83">
          <cell r="O83">
            <v>44933.291199999992</v>
          </cell>
          <cell r="P83">
            <v>18722.618600000005</v>
          </cell>
          <cell r="Q83">
            <v>9360.6884000000009</v>
          </cell>
          <cell r="R83">
            <v>25394.809999999998</v>
          </cell>
          <cell r="S83">
            <v>545.01120000000014</v>
          </cell>
          <cell r="T83">
            <v>17081.89</v>
          </cell>
          <cell r="U83">
            <v>271915.8</v>
          </cell>
        </row>
        <row r="114">
          <cell r="O114">
            <v>28375.4928</v>
          </cell>
          <cell r="P114">
            <v>11823.383400000001</v>
          </cell>
          <cell r="Q114">
            <v>5911.2995999999994</v>
          </cell>
          <cell r="R114">
            <v>16036.889999999998</v>
          </cell>
          <cell r="S114">
            <v>151.02720000000002</v>
          </cell>
          <cell r="T114">
            <v>6523.3700000000008</v>
          </cell>
          <cell r="U114">
            <v>103841.4</v>
          </cell>
        </row>
        <row r="219">
          <cell r="O219">
            <v>53429.294399999999</v>
          </cell>
          <cell r="P219">
            <v>22262.69820000001</v>
          </cell>
          <cell r="Q219">
            <v>11130.6108</v>
          </cell>
          <cell r="R219">
            <v>30196.469999999998</v>
          </cell>
          <cell r="S219">
            <v>33.844799999999992</v>
          </cell>
          <cell r="T219">
            <v>2308.8800000000006</v>
          </cell>
          <cell r="U219">
            <v>36753.600000000006</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Z367"/>
  <sheetViews>
    <sheetView view="pageBreakPreview" topLeftCell="A186" zoomScale="75" zoomScaleNormal="75" zoomScaleSheetLayoutView="75" workbookViewId="0">
      <selection activeCell="I184" sqref="I184"/>
    </sheetView>
  </sheetViews>
  <sheetFormatPr defaultRowHeight="18.75"/>
  <cols>
    <col min="1" max="1" width="5.42578125" style="39" customWidth="1"/>
    <col min="2" max="2" width="27.7109375" style="40" customWidth="1"/>
    <col min="3" max="3" width="12.42578125" style="40" customWidth="1"/>
    <col min="4" max="4" width="11.140625" style="40" customWidth="1"/>
    <col min="5" max="5" width="10" style="40" customWidth="1"/>
    <col min="6" max="6" width="8.140625" style="40" customWidth="1"/>
    <col min="7" max="7" width="9.42578125" style="40" customWidth="1"/>
    <col min="8" max="8" width="13.42578125" style="40" customWidth="1"/>
    <col min="9" max="9" width="12.5703125" style="40" customWidth="1"/>
    <col min="10" max="10" width="12.28515625" style="40" customWidth="1"/>
    <col min="11" max="11" width="9.28515625" style="40" customWidth="1"/>
    <col min="12" max="12" width="8.140625" style="40" customWidth="1"/>
    <col min="13" max="13" width="9.28515625" style="40" customWidth="1"/>
    <col min="14" max="14" width="10.5703125" style="40" customWidth="1"/>
    <col min="15" max="15" width="12.140625" style="40" customWidth="1"/>
    <col min="16" max="16" width="12" style="40" customWidth="1"/>
    <col min="17" max="17" width="11.7109375" style="40" customWidth="1"/>
    <col min="18" max="18" width="12.140625" style="40" customWidth="1"/>
    <col min="19" max="19" width="9.140625" style="40"/>
    <col min="20" max="20" width="12.140625" style="40" customWidth="1"/>
    <col min="21" max="21" width="14.28515625" style="40" customWidth="1"/>
    <col min="22" max="16384" width="9.140625" style="40"/>
  </cols>
  <sheetData>
    <row r="1" spans="1:22" ht="27.75">
      <c r="Q1" s="393" t="s">
        <v>790</v>
      </c>
      <c r="R1" s="393"/>
      <c r="S1" s="393"/>
      <c r="T1" s="393"/>
      <c r="U1" s="393"/>
    </row>
    <row r="2" spans="1:22" ht="27.75">
      <c r="Q2" s="393" t="s">
        <v>173</v>
      </c>
      <c r="R2" s="393"/>
      <c r="S2" s="393"/>
      <c r="T2" s="393"/>
      <c r="U2" s="393"/>
    </row>
    <row r="3" spans="1:22" ht="27.75">
      <c r="Q3" s="393" t="s">
        <v>234</v>
      </c>
      <c r="R3" s="393"/>
      <c r="S3" s="393"/>
      <c r="T3" s="393"/>
      <c r="U3" s="393"/>
    </row>
    <row r="4" spans="1:22" ht="21" customHeight="1">
      <c r="R4" s="85"/>
      <c r="S4" s="85"/>
      <c r="T4" s="85"/>
      <c r="U4" s="85"/>
    </row>
    <row r="5" spans="1:22" ht="25.5" customHeight="1">
      <c r="A5" s="407" t="s">
        <v>235</v>
      </c>
      <c r="B5" s="407"/>
      <c r="C5" s="407"/>
      <c r="D5" s="407"/>
      <c r="E5" s="407"/>
      <c r="F5" s="407"/>
      <c r="G5" s="407"/>
      <c r="H5" s="407"/>
      <c r="I5" s="407"/>
      <c r="J5" s="407"/>
      <c r="K5" s="407"/>
      <c r="L5" s="407"/>
      <c r="M5" s="407"/>
      <c r="N5" s="407"/>
      <c r="O5" s="407"/>
      <c r="P5" s="407"/>
      <c r="Q5" s="407"/>
      <c r="R5" s="407"/>
      <c r="S5" s="407"/>
      <c r="T5" s="407"/>
      <c r="U5" s="407"/>
    </row>
    <row r="6" spans="1:22" ht="24.75" customHeight="1">
      <c r="A6" s="408" t="s">
        <v>717</v>
      </c>
      <c r="B6" s="408"/>
      <c r="C6" s="408"/>
      <c r="D6" s="408"/>
      <c r="E6" s="408"/>
      <c r="F6" s="408"/>
      <c r="G6" s="408"/>
      <c r="H6" s="408"/>
      <c r="I6" s="408"/>
      <c r="J6" s="408"/>
      <c r="K6" s="408"/>
      <c r="L6" s="408"/>
      <c r="M6" s="408"/>
      <c r="N6" s="408"/>
      <c r="O6" s="408"/>
      <c r="P6" s="408"/>
      <c r="Q6" s="408"/>
      <c r="R6" s="408"/>
      <c r="S6" s="408"/>
      <c r="T6" s="408"/>
      <c r="U6" s="408"/>
    </row>
    <row r="7" spans="1:22" ht="24.75" customHeight="1" thickBot="1">
      <c r="A7" s="399" t="s">
        <v>498</v>
      </c>
      <c r="B7" s="399"/>
      <c r="C7" s="399"/>
      <c r="D7" s="399"/>
      <c r="E7" s="399"/>
      <c r="F7" s="399"/>
      <c r="G7" s="399"/>
      <c r="H7" s="399"/>
      <c r="I7" s="399"/>
      <c r="J7" s="399"/>
      <c r="K7" s="399"/>
      <c r="L7" s="399"/>
      <c r="M7" s="399"/>
      <c r="N7" s="399"/>
      <c r="O7" s="399"/>
      <c r="P7" s="399"/>
      <c r="Q7" s="399"/>
      <c r="R7" s="399"/>
      <c r="S7" s="399"/>
      <c r="T7" s="399"/>
      <c r="U7" s="399"/>
    </row>
    <row r="8" spans="1:22" ht="36" customHeight="1" thickBot="1">
      <c r="A8" s="409" t="s">
        <v>71</v>
      </c>
      <c r="B8" s="416" t="s">
        <v>236</v>
      </c>
      <c r="C8" s="266"/>
      <c r="D8" s="267"/>
      <c r="E8" s="267"/>
      <c r="F8" s="405" t="s">
        <v>525</v>
      </c>
      <c r="G8" s="435"/>
      <c r="H8" s="435"/>
      <c r="I8" s="435"/>
      <c r="J8" s="435"/>
      <c r="K8" s="435"/>
      <c r="L8" s="405" t="s">
        <v>718</v>
      </c>
      <c r="M8" s="406"/>
      <c r="N8" s="403" t="s">
        <v>526</v>
      </c>
      <c r="O8" s="403"/>
      <c r="P8" s="403"/>
      <c r="Q8" s="403"/>
      <c r="R8" s="403"/>
      <c r="S8" s="403"/>
      <c r="T8" s="403"/>
      <c r="U8" s="404"/>
    </row>
    <row r="9" spans="1:22" s="268" customFormat="1" ht="25.5" customHeight="1" thickBot="1">
      <c r="A9" s="410"/>
      <c r="B9" s="417"/>
      <c r="C9" s="416" t="s">
        <v>528</v>
      </c>
      <c r="D9" s="419" t="s">
        <v>527</v>
      </c>
      <c r="E9" s="436" t="s">
        <v>719</v>
      </c>
      <c r="F9" s="401" t="s">
        <v>720</v>
      </c>
      <c r="G9" s="400"/>
      <c r="H9" s="400"/>
      <c r="I9" s="400"/>
      <c r="J9" s="400"/>
      <c r="K9" s="400"/>
      <c r="L9" s="433" t="s">
        <v>721</v>
      </c>
      <c r="M9" s="434"/>
      <c r="N9" s="400" t="s">
        <v>720</v>
      </c>
      <c r="O9" s="400"/>
      <c r="P9" s="400"/>
      <c r="Q9" s="400"/>
      <c r="R9" s="400"/>
      <c r="S9" s="400"/>
      <c r="T9" s="401" t="s">
        <v>721</v>
      </c>
      <c r="U9" s="402"/>
    </row>
    <row r="10" spans="1:22" s="268" customFormat="1" ht="33" customHeight="1">
      <c r="A10" s="410"/>
      <c r="B10" s="417"/>
      <c r="C10" s="397"/>
      <c r="D10" s="420"/>
      <c r="E10" s="437"/>
      <c r="F10" s="412" t="s">
        <v>237</v>
      </c>
      <c r="G10" s="398" t="s">
        <v>238</v>
      </c>
      <c r="H10" s="398"/>
      <c r="I10" s="398"/>
      <c r="J10" s="398" t="s">
        <v>239</v>
      </c>
      <c r="K10" s="427" t="s">
        <v>240</v>
      </c>
      <c r="L10" s="438" t="s">
        <v>75</v>
      </c>
      <c r="M10" s="428" t="s">
        <v>722</v>
      </c>
      <c r="N10" s="414" t="s">
        <v>237</v>
      </c>
      <c r="O10" s="397" t="s">
        <v>238</v>
      </c>
      <c r="P10" s="397"/>
      <c r="Q10" s="397"/>
      <c r="R10" s="397" t="s">
        <v>241</v>
      </c>
      <c r="S10" s="422" t="s">
        <v>240</v>
      </c>
      <c r="T10" s="430" t="s">
        <v>75</v>
      </c>
      <c r="U10" s="419" t="s">
        <v>722</v>
      </c>
    </row>
    <row r="11" spans="1:22" ht="68.25" customHeight="1" thickBot="1">
      <c r="A11" s="411"/>
      <c r="B11" s="418"/>
      <c r="C11" s="83" t="s">
        <v>242</v>
      </c>
      <c r="D11" s="84" t="s">
        <v>243</v>
      </c>
      <c r="E11" s="269" t="s">
        <v>723</v>
      </c>
      <c r="F11" s="413"/>
      <c r="G11" s="42" t="s">
        <v>244</v>
      </c>
      <c r="H11" s="83" t="s">
        <v>245</v>
      </c>
      <c r="I11" s="83" t="s">
        <v>246</v>
      </c>
      <c r="J11" s="421"/>
      <c r="K11" s="423"/>
      <c r="L11" s="439"/>
      <c r="M11" s="429"/>
      <c r="N11" s="415"/>
      <c r="O11" s="42" t="s">
        <v>244</v>
      </c>
      <c r="P11" s="83" t="s">
        <v>245</v>
      </c>
      <c r="Q11" s="83" t="s">
        <v>246</v>
      </c>
      <c r="R11" s="421"/>
      <c r="S11" s="423"/>
      <c r="T11" s="431"/>
      <c r="U11" s="432"/>
    </row>
    <row r="12" spans="1:22" ht="21.75" customHeight="1" thickBot="1">
      <c r="A12" s="270" t="s">
        <v>279</v>
      </c>
      <c r="B12" s="271">
        <v>2</v>
      </c>
      <c r="C12" s="271">
        <v>3</v>
      </c>
      <c r="D12" s="271">
        <v>4</v>
      </c>
      <c r="E12" s="271">
        <v>5</v>
      </c>
      <c r="F12" s="271">
        <v>6</v>
      </c>
      <c r="G12" s="272">
        <v>7</v>
      </c>
      <c r="H12" s="271">
        <v>8</v>
      </c>
      <c r="I12" s="271">
        <v>9</v>
      </c>
      <c r="J12" s="271">
        <v>10</v>
      </c>
      <c r="K12" s="271">
        <v>11</v>
      </c>
      <c r="L12" s="273">
        <v>12</v>
      </c>
      <c r="M12" s="273">
        <v>13</v>
      </c>
      <c r="N12" s="271">
        <v>14</v>
      </c>
      <c r="O12" s="272">
        <v>15</v>
      </c>
      <c r="P12" s="271">
        <v>16</v>
      </c>
      <c r="Q12" s="271">
        <v>17</v>
      </c>
      <c r="R12" s="271">
        <v>18</v>
      </c>
      <c r="S12" s="271">
        <v>19</v>
      </c>
      <c r="T12" s="274">
        <v>20</v>
      </c>
      <c r="U12" s="275">
        <v>21</v>
      </c>
      <c r="V12" s="40" t="s">
        <v>146</v>
      </c>
    </row>
    <row r="13" spans="1:22" s="82" customFormat="1" ht="21" customHeight="1">
      <c r="A13" s="397" t="s">
        <v>247</v>
      </c>
      <c r="B13" s="397"/>
      <c r="C13" s="397"/>
      <c r="D13" s="397"/>
      <c r="E13" s="397"/>
      <c r="F13" s="397"/>
      <c r="G13" s="397"/>
      <c r="H13" s="397"/>
      <c r="I13" s="397"/>
      <c r="J13" s="397"/>
      <c r="K13" s="397"/>
      <c r="L13" s="397"/>
      <c r="M13" s="397"/>
      <c r="N13" s="397"/>
      <c r="O13" s="397"/>
      <c r="P13" s="397"/>
      <c r="Q13" s="397"/>
      <c r="R13" s="397"/>
      <c r="S13" s="397"/>
      <c r="T13" s="397"/>
      <c r="U13" s="397"/>
    </row>
    <row r="14" spans="1:22" ht="22.5" customHeight="1">
      <c r="A14" s="398" t="s">
        <v>760</v>
      </c>
      <c r="B14" s="398"/>
      <c r="C14" s="398"/>
      <c r="D14" s="398"/>
      <c r="E14" s="398"/>
      <c r="F14" s="398"/>
      <c r="G14" s="398"/>
      <c r="H14" s="398"/>
      <c r="I14" s="398"/>
      <c r="J14" s="398"/>
      <c r="K14" s="398"/>
      <c r="L14" s="398"/>
      <c r="M14" s="398"/>
      <c r="N14" s="398"/>
      <c r="O14" s="398"/>
      <c r="P14" s="398"/>
      <c r="Q14" s="398"/>
      <c r="R14" s="398"/>
      <c r="S14" s="398"/>
      <c r="T14" s="398"/>
      <c r="U14" s="398"/>
    </row>
    <row r="15" spans="1:22" s="82" customFormat="1" ht="29.25" customHeight="1">
      <c r="A15" s="79">
        <v>1</v>
      </c>
      <c r="B15" s="276" t="s">
        <v>248</v>
      </c>
      <c r="C15" s="277">
        <v>0.19</v>
      </c>
      <c r="D15" s="277">
        <v>0.38</v>
      </c>
      <c r="E15" s="278">
        <v>1430</v>
      </c>
      <c r="F15" s="277">
        <v>60.31</v>
      </c>
      <c r="G15" s="277">
        <v>361.84</v>
      </c>
      <c r="H15" s="277">
        <v>150.77000000000001</v>
      </c>
      <c r="I15" s="277">
        <v>75.38</v>
      </c>
      <c r="J15" s="277">
        <v>204.5</v>
      </c>
      <c r="K15" s="277">
        <v>17.28</v>
      </c>
      <c r="L15" s="277">
        <v>7.0000000000000007E-2</v>
      </c>
      <c r="M15" s="277">
        <v>0.78</v>
      </c>
      <c r="N15" s="277">
        <f t="shared" ref="N15:N32" si="0">$D15*F15</f>
        <v>22.9178</v>
      </c>
      <c r="O15" s="277">
        <f t="shared" ref="O15:O32" si="1">$D15*G15</f>
        <v>137.4992</v>
      </c>
      <c r="P15" s="277">
        <f t="shared" ref="P15:P32" si="2">$D15*H15</f>
        <v>57.292600000000007</v>
      </c>
      <c r="Q15" s="277">
        <f t="shared" ref="Q15:Q32" si="3">$D15*I15</f>
        <v>28.644399999999997</v>
      </c>
      <c r="R15" s="277">
        <f t="shared" ref="R15:R32" si="4">$D15*J15</f>
        <v>77.710000000000008</v>
      </c>
      <c r="S15" s="277">
        <f t="shared" ref="S15:S32" si="5">$D15*K15</f>
        <v>6.5664000000000007</v>
      </c>
      <c r="T15" s="277">
        <f t="shared" ref="T15:T32" si="6">E15*L15</f>
        <v>100.10000000000001</v>
      </c>
      <c r="U15" s="277">
        <f t="shared" ref="U15:U32" si="7">E15*M15</f>
        <v>1115.4000000000001</v>
      </c>
    </row>
    <row r="16" spans="1:22" s="81" customFormat="1" ht="36.75" customHeight="1">
      <c r="A16" s="79" t="s">
        <v>249</v>
      </c>
      <c r="B16" s="279" t="s">
        <v>494</v>
      </c>
      <c r="C16" s="277">
        <v>3.27</v>
      </c>
      <c r="D16" s="277">
        <v>6.54</v>
      </c>
      <c r="E16" s="278">
        <v>26820</v>
      </c>
      <c r="F16" s="277">
        <v>60.31</v>
      </c>
      <c r="G16" s="277">
        <v>361.84</v>
      </c>
      <c r="H16" s="277">
        <v>150.77000000000001</v>
      </c>
      <c r="I16" s="277">
        <v>75.38</v>
      </c>
      <c r="J16" s="277">
        <v>204.5</v>
      </c>
      <c r="K16" s="277">
        <v>17.28</v>
      </c>
      <c r="L16" s="277">
        <v>7.0000000000000007E-2</v>
      </c>
      <c r="M16" s="277">
        <v>0.78</v>
      </c>
      <c r="N16" s="277">
        <f t="shared" si="0"/>
        <v>394.42740000000003</v>
      </c>
      <c r="O16" s="277">
        <f t="shared" si="1"/>
        <v>2366.4335999999998</v>
      </c>
      <c r="P16" s="277">
        <f t="shared" si="2"/>
        <v>986.03580000000011</v>
      </c>
      <c r="Q16" s="277">
        <f t="shared" si="3"/>
        <v>492.98519999999996</v>
      </c>
      <c r="R16" s="277">
        <f t="shared" si="4"/>
        <v>1337.43</v>
      </c>
      <c r="S16" s="277">
        <f t="shared" si="5"/>
        <v>113.0112</v>
      </c>
      <c r="T16" s="277">
        <f t="shared" si="6"/>
        <v>1877.4</v>
      </c>
      <c r="U16" s="277">
        <f t="shared" si="7"/>
        <v>20919.600000000002</v>
      </c>
    </row>
    <row r="17" spans="1:23" ht="26.1" customHeight="1">
      <c r="A17" s="78" t="s">
        <v>250</v>
      </c>
      <c r="B17" s="276" t="s">
        <v>251</v>
      </c>
      <c r="C17" s="277">
        <v>3.07</v>
      </c>
      <c r="D17" s="277">
        <v>6.14</v>
      </c>
      <c r="E17" s="278">
        <v>37140</v>
      </c>
      <c r="F17" s="277">
        <v>60.31</v>
      </c>
      <c r="G17" s="277">
        <v>361.84</v>
      </c>
      <c r="H17" s="277">
        <v>150.77000000000001</v>
      </c>
      <c r="I17" s="277">
        <v>75.38</v>
      </c>
      <c r="J17" s="277">
        <v>204.5</v>
      </c>
      <c r="K17" s="277">
        <v>17.28</v>
      </c>
      <c r="L17" s="277">
        <v>7.0000000000000007E-2</v>
      </c>
      <c r="M17" s="277">
        <v>0.78</v>
      </c>
      <c r="N17" s="277">
        <f t="shared" si="0"/>
        <v>370.30340000000001</v>
      </c>
      <c r="O17" s="277">
        <f t="shared" si="1"/>
        <v>2221.6975999999995</v>
      </c>
      <c r="P17" s="277">
        <f t="shared" si="2"/>
        <v>925.7278</v>
      </c>
      <c r="Q17" s="277">
        <f t="shared" si="3"/>
        <v>462.83319999999992</v>
      </c>
      <c r="R17" s="277">
        <f t="shared" si="4"/>
        <v>1255.6299999999999</v>
      </c>
      <c r="S17" s="277">
        <f t="shared" si="5"/>
        <v>106.0992</v>
      </c>
      <c r="T17" s="277">
        <f t="shared" si="6"/>
        <v>2599.8000000000002</v>
      </c>
      <c r="U17" s="277">
        <f t="shared" si="7"/>
        <v>28969.200000000001</v>
      </c>
    </row>
    <row r="18" spans="1:23" ht="29.25" customHeight="1">
      <c r="A18" s="78" t="s">
        <v>252</v>
      </c>
      <c r="B18" s="276" t="s">
        <v>253</v>
      </c>
      <c r="C18" s="277">
        <v>0.69</v>
      </c>
      <c r="D18" s="277">
        <v>1.38</v>
      </c>
      <c r="E18" s="278">
        <v>5670</v>
      </c>
      <c r="F18" s="277">
        <v>60.31</v>
      </c>
      <c r="G18" s="277">
        <v>361.84</v>
      </c>
      <c r="H18" s="277">
        <v>150.77000000000001</v>
      </c>
      <c r="I18" s="277">
        <v>75.38</v>
      </c>
      <c r="J18" s="277">
        <v>204.5</v>
      </c>
      <c r="K18" s="277">
        <v>0</v>
      </c>
      <c r="L18" s="277">
        <v>7.0000000000000007E-2</v>
      </c>
      <c r="M18" s="277">
        <v>0.78</v>
      </c>
      <c r="N18" s="277">
        <f t="shared" si="0"/>
        <v>83.227800000000002</v>
      </c>
      <c r="O18" s="277">
        <f t="shared" si="1"/>
        <v>499.33919999999995</v>
      </c>
      <c r="P18" s="277">
        <f t="shared" si="2"/>
        <v>208.0626</v>
      </c>
      <c r="Q18" s="277">
        <f t="shared" si="3"/>
        <v>104.02439999999999</v>
      </c>
      <c r="R18" s="277">
        <f t="shared" si="4"/>
        <v>282.20999999999998</v>
      </c>
      <c r="S18" s="277">
        <f t="shared" si="5"/>
        <v>0</v>
      </c>
      <c r="T18" s="277">
        <f t="shared" si="6"/>
        <v>396.90000000000003</v>
      </c>
      <c r="U18" s="277">
        <f t="shared" si="7"/>
        <v>4422.6000000000004</v>
      </c>
    </row>
    <row r="19" spans="1:23" ht="30.75" customHeight="1">
      <c r="A19" s="78" t="s">
        <v>254</v>
      </c>
      <c r="B19" s="276" t="s">
        <v>255</v>
      </c>
      <c r="C19" s="277">
        <v>0.13600000000000001</v>
      </c>
      <c r="D19" s="277">
        <v>0.27200000000000002</v>
      </c>
      <c r="E19" s="278">
        <v>3760</v>
      </c>
      <c r="F19" s="277">
        <v>60.31</v>
      </c>
      <c r="G19" s="277">
        <v>361.84</v>
      </c>
      <c r="H19" s="277">
        <v>150.77000000000001</v>
      </c>
      <c r="I19" s="277">
        <v>75.38</v>
      </c>
      <c r="J19" s="277">
        <v>204.5</v>
      </c>
      <c r="K19" s="277">
        <v>17.28</v>
      </c>
      <c r="L19" s="277">
        <v>7.0000000000000007E-2</v>
      </c>
      <c r="M19" s="277">
        <v>0.78</v>
      </c>
      <c r="N19" s="277">
        <f t="shared" si="0"/>
        <v>16.404320000000002</v>
      </c>
      <c r="O19" s="277">
        <f t="shared" si="1"/>
        <v>98.420479999999998</v>
      </c>
      <c r="P19" s="277">
        <f t="shared" si="2"/>
        <v>41.009440000000005</v>
      </c>
      <c r="Q19" s="277">
        <f t="shared" si="3"/>
        <v>20.503360000000001</v>
      </c>
      <c r="R19" s="277">
        <f t="shared" si="4"/>
        <v>55.624000000000002</v>
      </c>
      <c r="S19" s="277">
        <f t="shared" si="5"/>
        <v>4.7001600000000003</v>
      </c>
      <c r="T19" s="277">
        <f t="shared" si="6"/>
        <v>263.20000000000005</v>
      </c>
      <c r="U19" s="277">
        <f t="shared" si="7"/>
        <v>2932.8</v>
      </c>
    </row>
    <row r="20" spans="1:23" ht="31.5" customHeight="1">
      <c r="A20" s="78" t="s">
        <v>256</v>
      </c>
      <c r="B20" s="276" t="s">
        <v>257</v>
      </c>
      <c r="C20" s="277">
        <v>2.76</v>
      </c>
      <c r="D20" s="277">
        <v>5.52</v>
      </c>
      <c r="E20" s="278">
        <v>25150</v>
      </c>
      <c r="F20" s="277">
        <v>60.31</v>
      </c>
      <c r="G20" s="277">
        <v>361.84</v>
      </c>
      <c r="H20" s="277">
        <v>150.77000000000001</v>
      </c>
      <c r="I20" s="277">
        <v>75.38</v>
      </c>
      <c r="J20" s="277">
        <v>204.5</v>
      </c>
      <c r="K20" s="277">
        <v>17.28</v>
      </c>
      <c r="L20" s="277">
        <v>7.0000000000000007E-2</v>
      </c>
      <c r="M20" s="277">
        <v>0.78</v>
      </c>
      <c r="N20" s="277">
        <f t="shared" si="0"/>
        <v>332.91120000000001</v>
      </c>
      <c r="O20" s="277">
        <f t="shared" si="1"/>
        <v>1997.3567999999998</v>
      </c>
      <c r="P20" s="277">
        <f t="shared" si="2"/>
        <v>832.25040000000001</v>
      </c>
      <c r="Q20" s="277">
        <f t="shared" si="3"/>
        <v>416.09759999999994</v>
      </c>
      <c r="R20" s="277">
        <f t="shared" si="4"/>
        <v>1128.8399999999999</v>
      </c>
      <c r="S20" s="277">
        <f t="shared" si="5"/>
        <v>95.385599999999997</v>
      </c>
      <c r="T20" s="277">
        <f t="shared" si="6"/>
        <v>1760.5000000000002</v>
      </c>
      <c r="U20" s="277">
        <f t="shared" si="7"/>
        <v>19617</v>
      </c>
    </row>
    <row r="21" spans="1:23" ht="32.25" customHeight="1">
      <c r="A21" s="78" t="s">
        <v>258</v>
      </c>
      <c r="B21" s="276" t="s">
        <v>259</v>
      </c>
      <c r="C21" s="277">
        <v>0.42</v>
      </c>
      <c r="D21" s="277">
        <v>0.84</v>
      </c>
      <c r="E21" s="278">
        <v>3620</v>
      </c>
      <c r="F21" s="277">
        <v>0</v>
      </c>
      <c r="G21" s="277">
        <v>361.84</v>
      </c>
      <c r="H21" s="277">
        <v>150.77000000000001</v>
      </c>
      <c r="I21" s="277">
        <v>75.38</v>
      </c>
      <c r="J21" s="277">
        <v>204.5</v>
      </c>
      <c r="K21" s="277">
        <v>0</v>
      </c>
      <c r="L21" s="277">
        <v>7.0000000000000007E-2</v>
      </c>
      <c r="M21" s="277">
        <v>0.78</v>
      </c>
      <c r="N21" s="277">
        <f t="shared" si="0"/>
        <v>0</v>
      </c>
      <c r="O21" s="277">
        <f t="shared" si="1"/>
        <v>303.94559999999996</v>
      </c>
      <c r="P21" s="277">
        <f t="shared" si="2"/>
        <v>126.6468</v>
      </c>
      <c r="Q21" s="277">
        <f t="shared" si="3"/>
        <v>63.319199999999995</v>
      </c>
      <c r="R21" s="277">
        <f t="shared" si="4"/>
        <v>171.78</v>
      </c>
      <c r="S21" s="277">
        <f t="shared" si="5"/>
        <v>0</v>
      </c>
      <c r="T21" s="277">
        <f t="shared" si="6"/>
        <v>253.40000000000003</v>
      </c>
      <c r="U21" s="277">
        <f t="shared" si="7"/>
        <v>2823.6</v>
      </c>
    </row>
    <row r="22" spans="1:23" ht="27.75" customHeight="1">
      <c r="A22" s="78" t="s">
        <v>260</v>
      </c>
      <c r="B22" s="276" t="s">
        <v>261</v>
      </c>
      <c r="C22" s="277">
        <v>0.38</v>
      </c>
      <c r="D22" s="277">
        <v>0.76</v>
      </c>
      <c r="E22" s="278">
        <v>2820</v>
      </c>
      <c r="F22" s="277">
        <v>0</v>
      </c>
      <c r="G22" s="277">
        <v>361.84</v>
      </c>
      <c r="H22" s="277">
        <v>150.77000000000001</v>
      </c>
      <c r="I22" s="277">
        <v>75.38</v>
      </c>
      <c r="J22" s="277">
        <v>204.5</v>
      </c>
      <c r="K22" s="277">
        <v>0</v>
      </c>
      <c r="L22" s="277">
        <v>7.0000000000000007E-2</v>
      </c>
      <c r="M22" s="277">
        <v>0.78</v>
      </c>
      <c r="N22" s="277">
        <f t="shared" si="0"/>
        <v>0</v>
      </c>
      <c r="O22" s="277">
        <f t="shared" si="1"/>
        <v>274.9984</v>
      </c>
      <c r="P22" s="277">
        <f t="shared" si="2"/>
        <v>114.58520000000001</v>
      </c>
      <c r="Q22" s="277">
        <f t="shared" si="3"/>
        <v>57.288799999999995</v>
      </c>
      <c r="R22" s="277">
        <f t="shared" si="4"/>
        <v>155.42000000000002</v>
      </c>
      <c r="S22" s="277">
        <f t="shared" si="5"/>
        <v>0</v>
      </c>
      <c r="T22" s="277">
        <f t="shared" si="6"/>
        <v>197.4</v>
      </c>
      <c r="U22" s="277">
        <f t="shared" si="7"/>
        <v>2199.6</v>
      </c>
    </row>
    <row r="23" spans="1:23" ht="27.75" customHeight="1">
      <c r="A23" s="78" t="s">
        <v>262</v>
      </c>
      <c r="B23" s="276" t="s">
        <v>724</v>
      </c>
      <c r="C23" s="277">
        <v>4</v>
      </c>
      <c r="D23" s="277">
        <v>8</v>
      </c>
      <c r="E23" s="278">
        <v>26990</v>
      </c>
      <c r="F23" s="277">
        <v>60.31</v>
      </c>
      <c r="G23" s="277">
        <v>361.84</v>
      </c>
      <c r="H23" s="277">
        <v>150.77000000000001</v>
      </c>
      <c r="I23" s="277">
        <v>75.38</v>
      </c>
      <c r="J23" s="277">
        <v>204.5</v>
      </c>
      <c r="K23" s="277">
        <v>17.28</v>
      </c>
      <c r="L23" s="277">
        <v>7.0000000000000007E-2</v>
      </c>
      <c r="M23" s="277">
        <v>0.78</v>
      </c>
      <c r="N23" s="277">
        <f t="shared" si="0"/>
        <v>482.48</v>
      </c>
      <c r="O23" s="277">
        <f t="shared" si="1"/>
        <v>2894.72</v>
      </c>
      <c r="P23" s="277">
        <f t="shared" si="2"/>
        <v>1206.1600000000001</v>
      </c>
      <c r="Q23" s="277">
        <f t="shared" si="3"/>
        <v>603.04</v>
      </c>
      <c r="R23" s="277">
        <f t="shared" si="4"/>
        <v>1636</v>
      </c>
      <c r="S23" s="277">
        <f t="shared" si="5"/>
        <v>138.24</v>
      </c>
      <c r="T23" s="277">
        <f t="shared" si="6"/>
        <v>1889.3000000000002</v>
      </c>
      <c r="U23" s="277">
        <f t="shared" si="7"/>
        <v>21052.2</v>
      </c>
    </row>
    <row r="24" spans="1:23" s="81" customFormat="1" ht="36" customHeight="1">
      <c r="A24" s="79" t="s">
        <v>263</v>
      </c>
      <c r="B24" s="279" t="s">
        <v>495</v>
      </c>
      <c r="C24" s="277">
        <v>0.56000000000000005</v>
      </c>
      <c r="D24" s="277">
        <v>1.1200000000000001</v>
      </c>
      <c r="E24" s="278">
        <v>3730</v>
      </c>
      <c r="F24" s="277">
        <v>60.31</v>
      </c>
      <c r="G24" s="277">
        <v>361.84</v>
      </c>
      <c r="H24" s="277">
        <v>150.77000000000001</v>
      </c>
      <c r="I24" s="277">
        <v>75.38</v>
      </c>
      <c r="J24" s="277">
        <v>204.5</v>
      </c>
      <c r="K24" s="277">
        <v>0</v>
      </c>
      <c r="L24" s="277">
        <v>7.0000000000000007E-2</v>
      </c>
      <c r="M24" s="277">
        <v>0.78</v>
      </c>
      <c r="N24" s="277">
        <f t="shared" si="0"/>
        <v>67.547200000000004</v>
      </c>
      <c r="O24" s="277">
        <f t="shared" si="1"/>
        <v>405.26080000000002</v>
      </c>
      <c r="P24" s="277">
        <f t="shared" si="2"/>
        <v>168.86240000000004</v>
      </c>
      <c r="Q24" s="277">
        <f t="shared" si="3"/>
        <v>84.425600000000003</v>
      </c>
      <c r="R24" s="277">
        <f t="shared" si="4"/>
        <v>229.04000000000002</v>
      </c>
      <c r="S24" s="277">
        <f t="shared" si="5"/>
        <v>0</v>
      </c>
      <c r="T24" s="277">
        <f t="shared" si="6"/>
        <v>261.10000000000002</v>
      </c>
      <c r="U24" s="277">
        <f t="shared" si="7"/>
        <v>2909.4</v>
      </c>
    </row>
    <row r="25" spans="1:23" ht="27.75" customHeight="1">
      <c r="A25" s="78" t="s">
        <v>264</v>
      </c>
      <c r="B25" s="276" t="s">
        <v>265</v>
      </c>
      <c r="C25" s="277">
        <v>0.28000000000000003</v>
      </c>
      <c r="D25" s="277">
        <v>0.56000000000000005</v>
      </c>
      <c r="E25" s="278">
        <v>2850</v>
      </c>
      <c r="F25" s="277">
        <v>0</v>
      </c>
      <c r="G25" s="277">
        <v>361.84</v>
      </c>
      <c r="H25" s="277">
        <v>150.77000000000001</v>
      </c>
      <c r="I25" s="277">
        <v>75.38</v>
      </c>
      <c r="J25" s="277">
        <v>204.5</v>
      </c>
      <c r="K25" s="277">
        <v>0</v>
      </c>
      <c r="L25" s="277">
        <v>7.0000000000000007E-2</v>
      </c>
      <c r="M25" s="277">
        <v>0.78</v>
      </c>
      <c r="N25" s="277">
        <f t="shared" si="0"/>
        <v>0</v>
      </c>
      <c r="O25" s="277">
        <f t="shared" si="1"/>
        <v>202.63040000000001</v>
      </c>
      <c r="P25" s="277">
        <f t="shared" si="2"/>
        <v>84.431200000000018</v>
      </c>
      <c r="Q25" s="277">
        <f t="shared" si="3"/>
        <v>42.212800000000001</v>
      </c>
      <c r="R25" s="277">
        <f t="shared" si="4"/>
        <v>114.52000000000001</v>
      </c>
      <c r="S25" s="277">
        <f t="shared" si="5"/>
        <v>0</v>
      </c>
      <c r="T25" s="277">
        <f t="shared" si="6"/>
        <v>199.50000000000003</v>
      </c>
      <c r="U25" s="277">
        <f t="shared" si="7"/>
        <v>2223</v>
      </c>
      <c r="W25" s="40" t="s">
        <v>146</v>
      </c>
    </row>
    <row r="26" spans="1:23" ht="30.75" customHeight="1">
      <c r="A26" s="78" t="s">
        <v>266</v>
      </c>
      <c r="B26" s="276" t="s">
        <v>267</v>
      </c>
      <c r="C26" s="277">
        <v>0.77</v>
      </c>
      <c r="D26" s="277">
        <v>1.54</v>
      </c>
      <c r="E26" s="278">
        <v>8620</v>
      </c>
      <c r="F26" s="277">
        <v>0</v>
      </c>
      <c r="G26" s="277">
        <v>361.84</v>
      </c>
      <c r="H26" s="277">
        <v>150.77000000000001</v>
      </c>
      <c r="I26" s="277">
        <v>75.38</v>
      </c>
      <c r="J26" s="277">
        <v>204.5</v>
      </c>
      <c r="K26" s="277">
        <v>0</v>
      </c>
      <c r="L26" s="277">
        <v>7.0000000000000007E-2</v>
      </c>
      <c r="M26" s="277">
        <v>0.78</v>
      </c>
      <c r="N26" s="277">
        <f t="shared" si="0"/>
        <v>0</v>
      </c>
      <c r="O26" s="277">
        <f t="shared" si="1"/>
        <v>557.23360000000002</v>
      </c>
      <c r="P26" s="277">
        <f t="shared" si="2"/>
        <v>232.18580000000003</v>
      </c>
      <c r="Q26" s="277">
        <f t="shared" si="3"/>
        <v>116.0852</v>
      </c>
      <c r="R26" s="277">
        <f t="shared" si="4"/>
        <v>314.93</v>
      </c>
      <c r="S26" s="277">
        <f t="shared" si="5"/>
        <v>0</v>
      </c>
      <c r="T26" s="277">
        <f t="shared" si="6"/>
        <v>603.40000000000009</v>
      </c>
      <c r="U26" s="277">
        <f t="shared" si="7"/>
        <v>6723.6</v>
      </c>
    </row>
    <row r="27" spans="1:23" ht="32.25" customHeight="1">
      <c r="A27" s="78" t="s">
        <v>268</v>
      </c>
      <c r="B27" s="276" t="s">
        <v>269</v>
      </c>
      <c r="C27" s="277">
        <v>0.33</v>
      </c>
      <c r="D27" s="277">
        <v>0.66</v>
      </c>
      <c r="E27" s="278">
        <v>3190</v>
      </c>
      <c r="F27" s="277">
        <v>0</v>
      </c>
      <c r="G27" s="277">
        <v>361.84</v>
      </c>
      <c r="H27" s="277">
        <v>150.77000000000001</v>
      </c>
      <c r="I27" s="277">
        <v>75.38</v>
      </c>
      <c r="J27" s="277">
        <v>204.5</v>
      </c>
      <c r="K27" s="277">
        <v>0</v>
      </c>
      <c r="L27" s="277">
        <v>7.0000000000000007E-2</v>
      </c>
      <c r="M27" s="277">
        <v>0.78</v>
      </c>
      <c r="N27" s="277">
        <f t="shared" si="0"/>
        <v>0</v>
      </c>
      <c r="O27" s="277">
        <f t="shared" si="1"/>
        <v>238.81440000000001</v>
      </c>
      <c r="P27" s="277">
        <f t="shared" si="2"/>
        <v>99.508200000000016</v>
      </c>
      <c r="Q27" s="277">
        <f t="shared" si="3"/>
        <v>49.750799999999998</v>
      </c>
      <c r="R27" s="277">
        <f t="shared" si="4"/>
        <v>134.97</v>
      </c>
      <c r="S27" s="277">
        <f t="shared" si="5"/>
        <v>0</v>
      </c>
      <c r="T27" s="277">
        <f t="shared" si="6"/>
        <v>223.3</v>
      </c>
      <c r="U27" s="277">
        <f t="shared" si="7"/>
        <v>2488.2000000000003</v>
      </c>
    </row>
    <row r="28" spans="1:23" ht="30.75" customHeight="1">
      <c r="A28" s="78" t="s">
        <v>270</v>
      </c>
      <c r="B28" s="276" t="s">
        <v>496</v>
      </c>
      <c r="C28" s="277">
        <v>1.45</v>
      </c>
      <c r="D28" s="277">
        <v>2.9</v>
      </c>
      <c r="E28" s="278">
        <v>7180</v>
      </c>
      <c r="F28" s="277">
        <v>0</v>
      </c>
      <c r="G28" s="277">
        <v>361.84</v>
      </c>
      <c r="H28" s="277">
        <v>150.77000000000001</v>
      </c>
      <c r="I28" s="277">
        <v>75.38</v>
      </c>
      <c r="J28" s="277">
        <v>204.5</v>
      </c>
      <c r="K28" s="277">
        <v>17.28</v>
      </c>
      <c r="L28" s="277">
        <v>7.0000000000000007E-2</v>
      </c>
      <c r="M28" s="277">
        <v>0.78</v>
      </c>
      <c r="N28" s="277">
        <f t="shared" si="0"/>
        <v>0</v>
      </c>
      <c r="O28" s="277">
        <f t="shared" si="1"/>
        <v>1049.3359999999998</v>
      </c>
      <c r="P28" s="277">
        <f t="shared" si="2"/>
        <v>437.233</v>
      </c>
      <c r="Q28" s="277">
        <f t="shared" si="3"/>
        <v>218.60199999999998</v>
      </c>
      <c r="R28" s="277">
        <f t="shared" si="4"/>
        <v>593.04999999999995</v>
      </c>
      <c r="S28" s="277">
        <f t="shared" si="5"/>
        <v>50.112000000000002</v>
      </c>
      <c r="T28" s="277">
        <f t="shared" si="6"/>
        <v>502.6</v>
      </c>
      <c r="U28" s="277">
        <f t="shared" si="7"/>
        <v>5600.4000000000005</v>
      </c>
    </row>
    <row r="29" spans="1:23" ht="29.25" customHeight="1">
      <c r="A29" s="78" t="s">
        <v>271</v>
      </c>
      <c r="B29" s="276" t="s">
        <v>272</v>
      </c>
      <c r="C29" s="277">
        <v>0.48</v>
      </c>
      <c r="D29" s="277">
        <v>0.96</v>
      </c>
      <c r="E29" s="278">
        <v>3600</v>
      </c>
      <c r="F29" s="277">
        <v>0</v>
      </c>
      <c r="G29" s="277">
        <v>361.84</v>
      </c>
      <c r="H29" s="277">
        <v>150.77000000000001</v>
      </c>
      <c r="I29" s="277">
        <v>75.38</v>
      </c>
      <c r="J29" s="277">
        <v>204.5</v>
      </c>
      <c r="K29" s="277">
        <v>0</v>
      </c>
      <c r="L29" s="277">
        <v>7.0000000000000007E-2</v>
      </c>
      <c r="M29" s="277">
        <v>0.78</v>
      </c>
      <c r="N29" s="277">
        <f t="shared" si="0"/>
        <v>0</v>
      </c>
      <c r="O29" s="277">
        <f t="shared" si="1"/>
        <v>347.36639999999994</v>
      </c>
      <c r="P29" s="277">
        <f t="shared" si="2"/>
        <v>144.73920000000001</v>
      </c>
      <c r="Q29" s="277">
        <f t="shared" si="3"/>
        <v>72.364799999999988</v>
      </c>
      <c r="R29" s="277">
        <f t="shared" si="4"/>
        <v>196.32</v>
      </c>
      <c r="S29" s="277">
        <f t="shared" si="5"/>
        <v>0</v>
      </c>
      <c r="T29" s="277">
        <f t="shared" si="6"/>
        <v>252.00000000000003</v>
      </c>
      <c r="U29" s="277">
        <f t="shared" si="7"/>
        <v>2808</v>
      </c>
    </row>
    <row r="30" spans="1:23" ht="24.75" customHeight="1">
      <c r="A30" s="78" t="s">
        <v>273</v>
      </c>
      <c r="B30" s="276" t="s">
        <v>274</v>
      </c>
      <c r="C30" s="277">
        <v>0.36</v>
      </c>
      <c r="D30" s="277">
        <v>0.72</v>
      </c>
      <c r="E30" s="278">
        <v>3200</v>
      </c>
      <c r="F30" s="277">
        <v>60.31</v>
      </c>
      <c r="G30" s="277">
        <v>361.84</v>
      </c>
      <c r="H30" s="277">
        <v>150.77000000000001</v>
      </c>
      <c r="I30" s="277">
        <v>75.38</v>
      </c>
      <c r="J30" s="277">
        <v>204.5</v>
      </c>
      <c r="K30" s="277">
        <v>0</v>
      </c>
      <c r="L30" s="277">
        <v>7.0000000000000007E-2</v>
      </c>
      <c r="M30" s="277">
        <v>0.78</v>
      </c>
      <c r="N30" s="277">
        <f t="shared" si="0"/>
        <v>43.423200000000001</v>
      </c>
      <c r="O30" s="277">
        <f t="shared" si="1"/>
        <v>260.52479999999997</v>
      </c>
      <c r="P30" s="277">
        <f t="shared" si="2"/>
        <v>108.5544</v>
      </c>
      <c r="Q30" s="277">
        <f t="shared" si="3"/>
        <v>54.273599999999995</v>
      </c>
      <c r="R30" s="277">
        <f t="shared" si="4"/>
        <v>147.23999999999998</v>
      </c>
      <c r="S30" s="277">
        <f t="shared" si="5"/>
        <v>0</v>
      </c>
      <c r="T30" s="277">
        <f t="shared" si="6"/>
        <v>224.00000000000003</v>
      </c>
      <c r="U30" s="277">
        <f t="shared" si="7"/>
        <v>2496</v>
      </c>
    </row>
    <row r="31" spans="1:23" ht="30.75" customHeight="1">
      <c r="A31" s="78" t="s">
        <v>275</v>
      </c>
      <c r="B31" s="276" t="s">
        <v>497</v>
      </c>
      <c r="C31" s="277">
        <v>1.65</v>
      </c>
      <c r="D31" s="277">
        <v>3.3</v>
      </c>
      <c r="E31" s="278">
        <v>15180</v>
      </c>
      <c r="F31" s="277">
        <v>60.31</v>
      </c>
      <c r="G31" s="277">
        <v>361.84</v>
      </c>
      <c r="H31" s="277">
        <v>150.77000000000001</v>
      </c>
      <c r="I31" s="277">
        <v>75.38</v>
      </c>
      <c r="J31" s="277">
        <v>204.5</v>
      </c>
      <c r="K31" s="277">
        <v>0</v>
      </c>
      <c r="L31" s="277">
        <v>7.0000000000000007E-2</v>
      </c>
      <c r="M31" s="277">
        <v>0.78</v>
      </c>
      <c r="N31" s="277">
        <f t="shared" si="0"/>
        <v>199.023</v>
      </c>
      <c r="O31" s="277">
        <f t="shared" si="1"/>
        <v>1194.0719999999999</v>
      </c>
      <c r="P31" s="277">
        <f t="shared" si="2"/>
        <v>497.541</v>
      </c>
      <c r="Q31" s="277">
        <f t="shared" si="3"/>
        <v>248.75399999999996</v>
      </c>
      <c r="R31" s="277">
        <f t="shared" si="4"/>
        <v>674.84999999999991</v>
      </c>
      <c r="S31" s="277">
        <f t="shared" si="5"/>
        <v>0</v>
      </c>
      <c r="T31" s="277">
        <f t="shared" si="6"/>
        <v>1062.6000000000001</v>
      </c>
      <c r="U31" s="277">
        <f t="shared" si="7"/>
        <v>11840.4</v>
      </c>
    </row>
    <row r="32" spans="1:23" s="81" customFormat="1" ht="55.5" customHeight="1" thickBot="1">
      <c r="A32" s="381" t="s">
        <v>276</v>
      </c>
      <c r="B32" s="382" t="s">
        <v>725</v>
      </c>
      <c r="C32" s="383">
        <v>2</v>
      </c>
      <c r="D32" s="383">
        <v>4</v>
      </c>
      <c r="E32" s="384">
        <v>12200</v>
      </c>
      <c r="F32" s="383">
        <v>60.31</v>
      </c>
      <c r="G32" s="383">
        <v>361.84</v>
      </c>
      <c r="H32" s="383">
        <v>150.77000000000001</v>
      </c>
      <c r="I32" s="383">
        <v>75.38</v>
      </c>
      <c r="J32" s="383">
        <v>204.5</v>
      </c>
      <c r="K32" s="383">
        <v>17.28</v>
      </c>
      <c r="L32" s="383">
        <v>7.0000000000000007E-2</v>
      </c>
      <c r="M32" s="383">
        <v>0.78</v>
      </c>
      <c r="N32" s="383">
        <f t="shared" si="0"/>
        <v>241.24</v>
      </c>
      <c r="O32" s="383">
        <f t="shared" si="1"/>
        <v>1447.36</v>
      </c>
      <c r="P32" s="383">
        <f t="shared" si="2"/>
        <v>603.08000000000004</v>
      </c>
      <c r="Q32" s="383">
        <f t="shared" si="3"/>
        <v>301.52</v>
      </c>
      <c r="R32" s="383">
        <f t="shared" si="4"/>
        <v>818</v>
      </c>
      <c r="S32" s="383">
        <f t="shared" si="5"/>
        <v>69.12</v>
      </c>
      <c r="T32" s="383">
        <f t="shared" si="6"/>
        <v>854.00000000000011</v>
      </c>
      <c r="U32" s="383">
        <f t="shared" si="7"/>
        <v>9516</v>
      </c>
    </row>
    <row r="33" spans="1:26" s="203" customFormat="1" ht="28.5" customHeight="1" thickBot="1">
      <c r="A33" s="86"/>
      <c r="B33" s="385" t="s">
        <v>277</v>
      </c>
      <c r="C33" s="87">
        <f>SUM(C15:C32)</f>
        <v>22.795999999999996</v>
      </c>
      <c r="D33" s="87">
        <f>SUM(D15:D32)</f>
        <v>45.591999999999992</v>
      </c>
      <c r="E33" s="386">
        <f>SUM(E15:E32)</f>
        <v>193150</v>
      </c>
      <c r="F33" s="87"/>
      <c r="G33" s="87"/>
      <c r="H33" s="87"/>
      <c r="I33" s="87"/>
      <c r="J33" s="87"/>
      <c r="K33" s="87"/>
      <c r="L33" s="87"/>
      <c r="M33" s="87"/>
      <c r="N33" s="87">
        <f t="shared" ref="N33:U33" si="8">SUM(N15:N32)</f>
        <v>2253.9053199999998</v>
      </c>
      <c r="O33" s="87">
        <f t="shared" si="8"/>
        <v>16497.009279999998</v>
      </c>
      <c r="P33" s="87">
        <f t="shared" si="8"/>
        <v>6873.9058400000004</v>
      </c>
      <c r="Q33" s="87">
        <f t="shared" si="8"/>
        <v>3436.7249599999986</v>
      </c>
      <c r="R33" s="87">
        <f t="shared" si="8"/>
        <v>9323.5640000000003</v>
      </c>
      <c r="S33" s="87">
        <f t="shared" si="8"/>
        <v>583.23455999999999</v>
      </c>
      <c r="T33" s="87">
        <f t="shared" si="8"/>
        <v>13520.5</v>
      </c>
      <c r="U33" s="88">
        <f t="shared" si="8"/>
        <v>150657</v>
      </c>
    </row>
    <row r="34" spans="1:26" s="203" customFormat="1" ht="21.75" customHeight="1">
      <c r="A34" s="424" t="s">
        <v>249</v>
      </c>
      <c r="B34" s="425"/>
      <c r="C34" s="425"/>
      <c r="D34" s="425"/>
      <c r="E34" s="425"/>
      <c r="F34" s="425"/>
      <c r="G34" s="425"/>
      <c r="H34" s="425"/>
      <c r="I34" s="425"/>
      <c r="J34" s="425"/>
      <c r="K34" s="425"/>
      <c r="L34" s="425"/>
      <c r="M34" s="425"/>
      <c r="N34" s="425"/>
      <c r="O34" s="425"/>
      <c r="P34" s="425"/>
      <c r="Q34" s="425"/>
      <c r="R34" s="425"/>
      <c r="S34" s="425"/>
      <c r="T34" s="425"/>
      <c r="U34" s="426"/>
    </row>
    <row r="35" spans="1:26" s="203" customFormat="1" ht="21.75" customHeight="1">
      <c r="A35" s="280" t="s">
        <v>279</v>
      </c>
      <c r="B35" s="281">
        <v>2</v>
      </c>
      <c r="C35" s="281">
        <v>3</v>
      </c>
      <c r="D35" s="281">
        <v>4</v>
      </c>
      <c r="E35" s="281">
        <v>5</v>
      </c>
      <c r="F35" s="281">
        <v>6</v>
      </c>
      <c r="G35" s="282">
        <v>7</v>
      </c>
      <c r="H35" s="281">
        <v>8</v>
      </c>
      <c r="I35" s="281">
        <v>9</v>
      </c>
      <c r="J35" s="281">
        <v>10</v>
      </c>
      <c r="K35" s="281">
        <v>11</v>
      </c>
      <c r="L35" s="281">
        <v>12</v>
      </c>
      <c r="M35" s="281">
        <v>13</v>
      </c>
      <c r="N35" s="281">
        <v>14</v>
      </c>
      <c r="O35" s="282">
        <v>15</v>
      </c>
      <c r="P35" s="281">
        <v>16</v>
      </c>
      <c r="Q35" s="281">
        <v>17</v>
      </c>
      <c r="R35" s="281">
        <v>18</v>
      </c>
      <c r="S35" s="281">
        <v>19</v>
      </c>
      <c r="T35" s="283">
        <v>20</v>
      </c>
      <c r="U35" s="283">
        <v>21</v>
      </c>
    </row>
    <row r="36" spans="1:26" s="285" customFormat="1" ht="23.25" customHeight="1">
      <c r="A36" s="398" t="s">
        <v>278</v>
      </c>
      <c r="B36" s="398"/>
      <c r="C36" s="398"/>
      <c r="D36" s="398"/>
      <c r="E36" s="398"/>
      <c r="F36" s="398"/>
      <c r="G36" s="398"/>
      <c r="H36" s="398"/>
      <c r="I36" s="398"/>
      <c r="J36" s="398"/>
      <c r="K36" s="398"/>
      <c r="L36" s="398"/>
      <c r="M36" s="398"/>
      <c r="N36" s="398"/>
      <c r="O36" s="398"/>
      <c r="P36" s="398"/>
      <c r="Q36" s="398"/>
      <c r="R36" s="398"/>
      <c r="S36" s="398"/>
      <c r="T36" s="284"/>
      <c r="U36" s="284"/>
    </row>
    <row r="37" spans="1:26" s="285" customFormat="1" ht="24.75" customHeight="1">
      <c r="A37" s="398" t="s">
        <v>761</v>
      </c>
      <c r="B37" s="398"/>
      <c r="C37" s="398"/>
      <c r="D37" s="398"/>
      <c r="E37" s="398"/>
      <c r="F37" s="398"/>
      <c r="G37" s="398"/>
      <c r="H37" s="398"/>
      <c r="I37" s="398"/>
      <c r="J37" s="398"/>
      <c r="K37" s="398"/>
      <c r="L37" s="398"/>
      <c r="M37" s="398"/>
      <c r="N37" s="398"/>
      <c r="O37" s="398"/>
      <c r="P37" s="398"/>
      <c r="Q37" s="398"/>
      <c r="R37" s="398"/>
      <c r="S37" s="398"/>
      <c r="T37" s="284"/>
      <c r="U37" s="284"/>
    </row>
    <row r="38" spans="1:26" s="203" customFormat="1" ht="35.25" customHeight="1">
      <c r="A38" s="79" t="s">
        <v>279</v>
      </c>
      <c r="B38" s="279" t="s">
        <v>726</v>
      </c>
      <c r="C38" s="277">
        <v>0.57999999999999996</v>
      </c>
      <c r="D38" s="277">
        <v>1.1599999999999999</v>
      </c>
      <c r="E38" s="278">
        <v>2470</v>
      </c>
      <c r="F38" s="277">
        <v>60.31</v>
      </c>
      <c r="G38" s="277">
        <v>361.84</v>
      </c>
      <c r="H38" s="277">
        <v>150.77000000000001</v>
      </c>
      <c r="I38" s="277">
        <v>75.38</v>
      </c>
      <c r="J38" s="277">
        <v>204.5</v>
      </c>
      <c r="K38" s="277">
        <v>0</v>
      </c>
      <c r="L38" s="277">
        <v>7.0000000000000007E-2</v>
      </c>
      <c r="M38" s="277">
        <v>0.78</v>
      </c>
      <c r="N38" s="277">
        <f t="shared" ref="N38:N70" si="9">$D38*F38</f>
        <v>69.959599999999995</v>
      </c>
      <c r="O38" s="277">
        <f t="shared" ref="O38:O70" si="10">$D38*G38</f>
        <v>419.73439999999994</v>
      </c>
      <c r="P38" s="277">
        <f t="shared" ref="P38:P70" si="11">$D38*H38</f>
        <v>174.89320000000001</v>
      </c>
      <c r="Q38" s="277">
        <f t="shared" ref="Q38:Q70" si="12">$D38*I38</f>
        <v>87.440799999999982</v>
      </c>
      <c r="R38" s="277">
        <f t="shared" ref="R38:R70" si="13">$D38*J38</f>
        <v>237.21999999999997</v>
      </c>
      <c r="S38" s="277">
        <f t="shared" ref="S38:S70" si="14">$D38*K38</f>
        <v>0</v>
      </c>
      <c r="T38" s="277">
        <f t="shared" ref="T38:T70" si="15">E38*L38*0.7</f>
        <v>121.03</v>
      </c>
      <c r="U38" s="277">
        <f t="shared" ref="U38:U70" si="16">E38*M38</f>
        <v>1926.6000000000001</v>
      </c>
    </row>
    <row r="39" spans="1:26" s="285" customFormat="1" ht="26.1" customHeight="1">
      <c r="A39" s="78" t="s">
        <v>249</v>
      </c>
      <c r="B39" s="276" t="s">
        <v>280</v>
      </c>
      <c r="C39" s="277">
        <v>1.43</v>
      </c>
      <c r="D39" s="277">
        <v>2.86</v>
      </c>
      <c r="E39" s="278">
        <v>10190</v>
      </c>
      <c r="F39" s="277">
        <v>0</v>
      </c>
      <c r="G39" s="277">
        <v>361.84</v>
      </c>
      <c r="H39" s="277">
        <v>150.77000000000001</v>
      </c>
      <c r="I39" s="277">
        <v>75.38</v>
      </c>
      <c r="J39" s="277">
        <v>204.5</v>
      </c>
      <c r="K39" s="277">
        <v>0</v>
      </c>
      <c r="L39" s="277">
        <v>7.0000000000000007E-2</v>
      </c>
      <c r="M39" s="277">
        <v>0.78</v>
      </c>
      <c r="N39" s="277">
        <f t="shared" si="9"/>
        <v>0</v>
      </c>
      <c r="O39" s="277">
        <f t="shared" si="10"/>
        <v>1034.8624</v>
      </c>
      <c r="P39" s="277">
        <f t="shared" si="11"/>
        <v>431.2022</v>
      </c>
      <c r="Q39" s="277">
        <f t="shared" si="12"/>
        <v>215.58679999999998</v>
      </c>
      <c r="R39" s="277">
        <f t="shared" si="13"/>
        <v>584.87</v>
      </c>
      <c r="S39" s="277">
        <f t="shared" si="14"/>
        <v>0</v>
      </c>
      <c r="T39" s="277">
        <f t="shared" si="15"/>
        <v>499.31</v>
      </c>
      <c r="U39" s="277">
        <f t="shared" si="16"/>
        <v>7948.2</v>
      </c>
    </row>
    <row r="40" spans="1:26" s="285" customFormat="1" ht="26.1" customHeight="1">
      <c r="A40" s="78" t="s">
        <v>250</v>
      </c>
      <c r="B40" s="276" t="s">
        <v>281</v>
      </c>
      <c r="C40" s="277">
        <v>0.4</v>
      </c>
      <c r="D40" s="277">
        <v>0.8</v>
      </c>
      <c r="E40" s="278">
        <v>1740</v>
      </c>
      <c r="F40" s="277">
        <v>0</v>
      </c>
      <c r="G40" s="277">
        <v>361.84</v>
      </c>
      <c r="H40" s="277">
        <v>150.77000000000001</v>
      </c>
      <c r="I40" s="277">
        <v>75.38</v>
      </c>
      <c r="J40" s="277">
        <v>204.5</v>
      </c>
      <c r="K40" s="277">
        <v>0</v>
      </c>
      <c r="L40" s="277">
        <v>7.0000000000000007E-2</v>
      </c>
      <c r="M40" s="277">
        <v>0.78</v>
      </c>
      <c r="N40" s="277">
        <f t="shared" si="9"/>
        <v>0</v>
      </c>
      <c r="O40" s="277">
        <f t="shared" si="10"/>
        <v>289.47199999999998</v>
      </c>
      <c r="P40" s="277">
        <f t="shared" si="11"/>
        <v>120.61600000000001</v>
      </c>
      <c r="Q40" s="277">
        <f t="shared" si="12"/>
        <v>60.304000000000002</v>
      </c>
      <c r="R40" s="277">
        <f t="shared" si="13"/>
        <v>163.60000000000002</v>
      </c>
      <c r="S40" s="277">
        <f t="shared" si="14"/>
        <v>0</v>
      </c>
      <c r="T40" s="277">
        <f t="shared" si="15"/>
        <v>85.26</v>
      </c>
      <c r="U40" s="277">
        <f t="shared" si="16"/>
        <v>1357.2</v>
      </c>
      <c r="Z40" s="285" t="s">
        <v>146</v>
      </c>
    </row>
    <row r="41" spans="1:26" s="285" customFormat="1" ht="26.1" customHeight="1">
      <c r="A41" s="78" t="s">
        <v>252</v>
      </c>
      <c r="B41" s="276" t="s">
        <v>727</v>
      </c>
      <c r="C41" s="277">
        <v>0.26</v>
      </c>
      <c r="D41" s="277">
        <v>0.52</v>
      </c>
      <c r="E41" s="278">
        <v>850</v>
      </c>
      <c r="F41" s="277">
        <v>0</v>
      </c>
      <c r="G41" s="277">
        <v>361.84</v>
      </c>
      <c r="H41" s="277">
        <v>150.77000000000001</v>
      </c>
      <c r="I41" s="277">
        <v>75.38</v>
      </c>
      <c r="J41" s="277">
        <v>204.5</v>
      </c>
      <c r="K41" s="277">
        <v>0</v>
      </c>
      <c r="L41" s="277">
        <v>7.0000000000000007E-2</v>
      </c>
      <c r="M41" s="277">
        <v>0.78</v>
      </c>
      <c r="N41" s="277">
        <f t="shared" si="9"/>
        <v>0</v>
      </c>
      <c r="O41" s="277">
        <f t="shared" si="10"/>
        <v>188.1568</v>
      </c>
      <c r="P41" s="277">
        <f t="shared" si="11"/>
        <v>78.400400000000005</v>
      </c>
      <c r="Q41" s="277">
        <f t="shared" si="12"/>
        <v>39.197600000000001</v>
      </c>
      <c r="R41" s="277">
        <f t="shared" si="13"/>
        <v>106.34</v>
      </c>
      <c r="S41" s="277">
        <f t="shared" si="14"/>
        <v>0</v>
      </c>
      <c r="T41" s="277">
        <f t="shared" si="15"/>
        <v>41.650000000000006</v>
      </c>
      <c r="U41" s="277">
        <f t="shared" si="16"/>
        <v>663</v>
      </c>
    </row>
    <row r="42" spans="1:26" s="285" customFormat="1" ht="26.1" customHeight="1">
      <c r="A42" s="78" t="s">
        <v>254</v>
      </c>
      <c r="B42" s="276" t="s">
        <v>282</v>
      </c>
      <c r="C42" s="277">
        <v>0.4</v>
      </c>
      <c r="D42" s="277">
        <v>0.8</v>
      </c>
      <c r="E42" s="278">
        <v>2200</v>
      </c>
      <c r="F42" s="277">
        <v>0</v>
      </c>
      <c r="G42" s="277">
        <v>361.84</v>
      </c>
      <c r="H42" s="277">
        <v>150.77000000000001</v>
      </c>
      <c r="I42" s="277">
        <v>75.38</v>
      </c>
      <c r="J42" s="277">
        <v>204.5</v>
      </c>
      <c r="K42" s="277">
        <v>0</v>
      </c>
      <c r="L42" s="277">
        <v>7.0000000000000007E-2</v>
      </c>
      <c r="M42" s="277">
        <v>0.78</v>
      </c>
      <c r="N42" s="277">
        <f t="shared" si="9"/>
        <v>0</v>
      </c>
      <c r="O42" s="277">
        <f t="shared" si="10"/>
        <v>289.47199999999998</v>
      </c>
      <c r="P42" s="277">
        <f t="shared" si="11"/>
        <v>120.61600000000001</v>
      </c>
      <c r="Q42" s="277">
        <f t="shared" si="12"/>
        <v>60.304000000000002</v>
      </c>
      <c r="R42" s="277">
        <f t="shared" si="13"/>
        <v>163.60000000000002</v>
      </c>
      <c r="S42" s="277">
        <f t="shared" si="14"/>
        <v>0</v>
      </c>
      <c r="T42" s="277">
        <f t="shared" si="15"/>
        <v>107.80000000000001</v>
      </c>
      <c r="U42" s="277">
        <f t="shared" si="16"/>
        <v>1716</v>
      </c>
    </row>
    <row r="43" spans="1:26" s="203" customFormat="1" ht="34.5" customHeight="1">
      <c r="A43" s="79" t="s">
        <v>256</v>
      </c>
      <c r="B43" s="279" t="s">
        <v>503</v>
      </c>
      <c r="C43" s="277">
        <v>1.1200000000000001</v>
      </c>
      <c r="D43" s="277">
        <v>2.2400000000000002</v>
      </c>
      <c r="E43" s="278">
        <v>6580</v>
      </c>
      <c r="F43" s="277">
        <v>60.31</v>
      </c>
      <c r="G43" s="277">
        <v>361.84</v>
      </c>
      <c r="H43" s="277">
        <v>150.77000000000001</v>
      </c>
      <c r="I43" s="277">
        <v>75.38</v>
      </c>
      <c r="J43" s="277">
        <v>204.5</v>
      </c>
      <c r="K43" s="277">
        <v>0</v>
      </c>
      <c r="L43" s="277">
        <v>7.0000000000000007E-2</v>
      </c>
      <c r="M43" s="277">
        <v>0.78</v>
      </c>
      <c r="N43" s="277">
        <f t="shared" si="9"/>
        <v>135.09440000000001</v>
      </c>
      <c r="O43" s="277">
        <f t="shared" si="10"/>
        <v>810.52160000000003</v>
      </c>
      <c r="P43" s="277">
        <f t="shared" si="11"/>
        <v>337.72480000000007</v>
      </c>
      <c r="Q43" s="277">
        <f t="shared" si="12"/>
        <v>168.85120000000001</v>
      </c>
      <c r="R43" s="277">
        <f t="shared" si="13"/>
        <v>458.08000000000004</v>
      </c>
      <c r="S43" s="277">
        <f t="shared" si="14"/>
        <v>0</v>
      </c>
      <c r="T43" s="277">
        <f t="shared" si="15"/>
        <v>322.42</v>
      </c>
      <c r="U43" s="277">
        <f t="shared" si="16"/>
        <v>5132.4000000000005</v>
      </c>
    </row>
    <row r="44" spans="1:26" s="285" customFormat="1" ht="26.1" customHeight="1">
      <c r="A44" s="78" t="s">
        <v>258</v>
      </c>
      <c r="B44" s="276" t="s">
        <v>728</v>
      </c>
      <c r="C44" s="277">
        <v>2.13</v>
      </c>
      <c r="D44" s="277">
        <v>4.26</v>
      </c>
      <c r="E44" s="278">
        <v>10900</v>
      </c>
      <c r="F44" s="277">
        <v>0</v>
      </c>
      <c r="G44" s="277">
        <v>361.84</v>
      </c>
      <c r="H44" s="277">
        <v>150.77000000000001</v>
      </c>
      <c r="I44" s="277">
        <v>75.38</v>
      </c>
      <c r="J44" s="277">
        <v>204.5</v>
      </c>
      <c r="K44" s="277">
        <v>0</v>
      </c>
      <c r="L44" s="277">
        <v>7.0000000000000007E-2</v>
      </c>
      <c r="M44" s="277">
        <v>0.78</v>
      </c>
      <c r="N44" s="277">
        <f t="shared" si="9"/>
        <v>0</v>
      </c>
      <c r="O44" s="277">
        <f t="shared" si="10"/>
        <v>1541.4383999999998</v>
      </c>
      <c r="P44" s="277">
        <f t="shared" si="11"/>
        <v>642.28020000000004</v>
      </c>
      <c r="Q44" s="277">
        <f t="shared" si="12"/>
        <v>321.11879999999996</v>
      </c>
      <c r="R44" s="277">
        <f t="shared" si="13"/>
        <v>871.17</v>
      </c>
      <c r="S44" s="277">
        <f t="shared" si="14"/>
        <v>0</v>
      </c>
      <c r="T44" s="277">
        <f t="shared" si="15"/>
        <v>534.1</v>
      </c>
      <c r="U44" s="277">
        <f t="shared" si="16"/>
        <v>8502</v>
      </c>
    </row>
    <row r="45" spans="1:26" s="285" customFormat="1" ht="26.1" customHeight="1">
      <c r="A45" s="78" t="s">
        <v>260</v>
      </c>
      <c r="B45" s="276" t="s">
        <v>283</v>
      </c>
      <c r="C45" s="277">
        <v>0.2</v>
      </c>
      <c r="D45" s="277">
        <v>0.4</v>
      </c>
      <c r="E45" s="278">
        <v>1120</v>
      </c>
      <c r="F45" s="277">
        <v>0</v>
      </c>
      <c r="G45" s="277">
        <v>361.84</v>
      </c>
      <c r="H45" s="277">
        <v>150.77000000000001</v>
      </c>
      <c r="I45" s="277">
        <v>75.38</v>
      </c>
      <c r="J45" s="277">
        <v>204.5</v>
      </c>
      <c r="K45" s="277">
        <v>0</v>
      </c>
      <c r="L45" s="277">
        <v>7.0000000000000007E-2</v>
      </c>
      <c r="M45" s="277">
        <v>0.78</v>
      </c>
      <c r="N45" s="277">
        <f t="shared" si="9"/>
        <v>0</v>
      </c>
      <c r="O45" s="277">
        <f t="shared" si="10"/>
        <v>144.73599999999999</v>
      </c>
      <c r="P45" s="277">
        <f t="shared" si="11"/>
        <v>60.308000000000007</v>
      </c>
      <c r="Q45" s="277">
        <f t="shared" si="12"/>
        <v>30.152000000000001</v>
      </c>
      <c r="R45" s="277">
        <f t="shared" si="13"/>
        <v>81.800000000000011</v>
      </c>
      <c r="S45" s="277">
        <f t="shared" si="14"/>
        <v>0</v>
      </c>
      <c r="T45" s="277">
        <f t="shared" si="15"/>
        <v>54.88</v>
      </c>
      <c r="U45" s="277">
        <f t="shared" si="16"/>
        <v>873.6</v>
      </c>
    </row>
    <row r="46" spans="1:26" s="285" customFormat="1" ht="26.1" customHeight="1">
      <c r="A46" s="78" t="s">
        <v>262</v>
      </c>
      <c r="B46" s="276" t="s">
        <v>499</v>
      </c>
      <c r="C46" s="277">
        <v>0.41</v>
      </c>
      <c r="D46" s="277">
        <v>0.82</v>
      </c>
      <c r="E46" s="278">
        <v>3030</v>
      </c>
      <c r="F46" s="277">
        <v>0</v>
      </c>
      <c r="G46" s="277">
        <v>361.84</v>
      </c>
      <c r="H46" s="277">
        <v>150.77000000000001</v>
      </c>
      <c r="I46" s="277">
        <v>75.38</v>
      </c>
      <c r="J46" s="277">
        <v>204.5</v>
      </c>
      <c r="K46" s="277">
        <v>0</v>
      </c>
      <c r="L46" s="277">
        <v>7.0000000000000007E-2</v>
      </c>
      <c r="M46" s="277">
        <v>0.78</v>
      </c>
      <c r="N46" s="277">
        <f t="shared" si="9"/>
        <v>0</v>
      </c>
      <c r="O46" s="277">
        <f t="shared" si="10"/>
        <v>296.70879999999994</v>
      </c>
      <c r="P46" s="277">
        <f t="shared" si="11"/>
        <v>123.6314</v>
      </c>
      <c r="Q46" s="277">
        <f t="shared" si="12"/>
        <v>61.811599999999991</v>
      </c>
      <c r="R46" s="277">
        <f t="shared" si="13"/>
        <v>167.69</v>
      </c>
      <c r="S46" s="277">
        <f t="shared" si="14"/>
        <v>0</v>
      </c>
      <c r="T46" s="277">
        <f t="shared" si="15"/>
        <v>148.47</v>
      </c>
      <c r="U46" s="277">
        <f t="shared" si="16"/>
        <v>2363.4</v>
      </c>
    </row>
    <row r="47" spans="1:26" s="285" customFormat="1" ht="26.1" customHeight="1">
      <c r="A47" s="78" t="s">
        <v>263</v>
      </c>
      <c r="B47" s="276" t="s">
        <v>284</v>
      </c>
      <c r="C47" s="277">
        <v>0.21</v>
      </c>
      <c r="D47" s="277">
        <v>0.42</v>
      </c>
      <c r="E47" s="278">
        <v>1250</v>
      </c>
      <c r="F47" s="277">
        <v>0</v>
      </c>
      <c r="G47" s="277">
        <v>361.84</v>
      </c>
      <c r="H47" s="277">
        <v>150.77000000000001</v>
      </c>
      <c r="I47" s="277">
        <v>75.38</v>
      </c>
      <c r="J47" s="277">
        <v>204.5</v>
      </c>
      <c r="K47" s="277">
        <v>0</v>
      </c>
      <c r="L47" s="277">
        <v>7.0000000000000007E-2</v>
      </c>
      <c r="M47" s="277">
        <v>0.78</v>
      </c>
      <c r="N47" s="277">
        <f t="shared" si="9"/>
        <v>0</v>
      </c>
      <c r="O47" s="277">
        <f t="shared" si="10"/>
        <v>151.97279999999998</v>
      </c>
      <c r="P47" s="277">
        <f t="shared" si="11"/>
        <v>63.323399999999999</v>
      </c>
      <c r="Q47" s="277">
        <f t="shared" si="12"/>
        <v>31.659599999999998</v>
      </c>
      <c r="R47" s="277">
        <f t="shared" si="13"/>
        <v>85.89</v>
      </c>
      <c r="S47" s="277">
        <f t="shared" si="14"/>
        <v>0</v>
      </c>
      <c r="T47" s="277">
        <f t="shared" si="15"/>
        <v>61.250000000000007</v>
      </c>
      <c r="U47" s="277">
        <f t="shared" si="16"/>
        <v>975</v>
      </c>
    </row>
    <row r="48" spans="1:26" s="285" customFormat="1" ht="26.1" customHeight="1">
      <c r="A48" s="78" t="s">
        <v>264</v>
      </c>
      <c r="B48" s="276" t="s">
        <v>500</v>
      </c>
      <c r="C48" s="277">
        <v>2.7</v>
      </c>
      <c r="D48" s="277">
        <v>5.4</v>
      </c>
      <c r="E48" s="278">
        <v>13470</v>
      </c>
      <c r="F48" s="277">
        <v>0</v>
      </c>
      <c r="G48" s="277">
        <v>361.84</v>
      </c>
      <c r="H48" s="277">
        <v>150.77000000000001</v>
      </c>
      <c r="I48" s="277">
        <v>75.38</v>
      </c>
      <c r="J48" s="277">
        <v>204.5</v>
      </c>
      <c r="K48" s="277">
        <v>0</v>
      </c>
      <c r="L48" s="277">
        <v>7.0000000000000007E-2</v>
      </c>
      <c r="M48" s="277">
        <v>0.78</v>
      </c>
      <c r="N48" s="277">
        <f t="shared" si="9"/>
        <v>0</v>
      </c>
      <c r="O48" s="277">
        <f t="shared" si="10"/>
        <v>1953.9359999999999</v>
      </c>
      <c r="P48" s="277">
        <f t="shared" si="11"/>
        <v>814.15800000000013</v>
      </c>
      <c r="Q48" s="277">
        <f t="shared" si="12"/>
        <v>407.05200000000002</v>
      </c>
      <c r="R48" s="277">
        <f t="shared" si="13"/>
        <v>1104.3000000000002</v>
      </c>
      <c r="S48" s="277">
        <f t="shared" si="14"/>
        <v>0</v>
      </c>
      <c r="T48" s="277">
        <f t="shared" si="15"/>
        <v>660.03</v>
      </c>
      <c r="U48" s="277">
        <f t="shared" si="16"/>
        <v>10506.6</v>
      </c>
    </row>
    <row r="49" spans="1:21" s="285" customFormat="1" ht="26.1" customHeight="1">
      <c r="A49" s="78" t="s">
        <v>266</v>
      </c>
      <c r="B49" s="276" t="s">
        <v>501</v>
      </c>
      <c r="C49" s="277">
        <v>1.33</v>
      </c>
      <c r="D49" s="277">
        <v>2.66</v>
      </c>
      <c r="E49" s="278">
        <v>7990</v>
      </c>
      <c r="F49" s="277">
        <v>0</v>
      </c>
      <c r="G49" s="277">
        <v>361.84</v>
      </c>
      <c r="H49" s="277">
        <v>150.77000000000001</v>
      </c>
      <c r="I49" s="277">
        <v>75.38</v>
      </c>
      <c r="J49" s="277">
        <v>204.5</v>
      </c>
      <c r="K49" s="277">
        <v>0</v>
      </c>
      <c r="L49" s="277">
        <v>7.0000000000000007E-2</v>
      </c>
      <c r="M49" s="277">
        <v>0.78</v>
      </c>
      <c r="N49" s="277">
        <f t="shared" si="9"/>
        <v>0</v>
      </c>
      <c r="O49" s="277">
        <f t="shared" si="10"/>
        <v>962.49440000000004</v>
      </c>
      <c r="P49" s="277">
        <f t="shared" si="11"/>
        <v>401.04820000000007</v>
      </c>
      <c r="Q49" s="277">
        <f t="shared" si="12"/>
        <v>200.51079999999999</v>
      </c>
      <c r="R49" s="277">
        <f t="shared" si="13"/>
        <v>543.97</v>
      </c>
      <c r="S49" s="277">
        <f t="shared" si="14"/>
        <v>0</v>
      </c>
      <c r="T49" s="277">
        <f t="shared" si="15"/>
        <v>391.51000000000005</v>
      </c>
      <c r="U49" s="277">
        <f t="shared" si="16"/>
        <v>6232.2</v>
      </c>
    </row>
    <row r="50" spans="1:21" s="285" customFormat="1" ht="26.1" customHeight="1">
      <c r="A50" s="78" t="s">
        <v>268</v>
      </c>
      <c r="B50" s="276" t="s">
        <v>285</v>
      </c>
      <c r="C50" s="277">
        <v>1.1000000000000001</v>
      </c>
      <c r="D50" s="277">
        <v>2.2000000000000002</v>
      </c>
      <c r="E50" s="278">
        <v>860</v>
      </c>
      <c r="F50" s="277">
        <v>0</v>
      </c>
      <c r="G50" s="277">
        <v>361.84</v>
      </c>
      <c r="H50" s="277">
        <v>150.77000000000001</v>
      </c>
      <c r="I50" s="277">
        <v>75.38</v>
      </c>
      <c r="J50" s="277">
        <v>204.5</v>
      </c>
      <c r="K50" s="277">
        <v>0</v>
      </c>
      <c r="L50" s="277">
        <v>7.0000000000000007E-2</v>
      </c>
      <c r="M50" s="277">
        <v>0.78</v>
      </c>
      <c r="N50" s="277">
        <f t="shared" si="9"/>
        <v>0</v>
      </c>
      <c r="O50" s="277">
        <f t="shared" si="10"/>
        <v>796.048</v>
      </c>
      <c r="P50" s="277">
        <f t="shared" si="11"/>
        <v>331.69400000000007</v>
      </c>
      <c r="Q50" s="277">
        <f t="shared" si="12"/>
        <v>165.83600000000001</v>
      </c>
      <c r="R50" s="277">
        <f t="shared" si="13"/>
        <v>449.90000000000003</v>
      </c>
      <c r="S50" s="277">
        <f t="shared" si="14"/>
        <v>0</v>
      </c>
      <c r="T50" s="277">
        <f t="shared" si="15"/>
        <v>42.14</v>
      </c>
      <c r="U50" s="277">
        <f t="shared" si="16"/>
        <v>670.80000000000007</v>
      </c>
    </row>
    <row r="51" spans="1:21" ht="26.1" customHeight="1">
      <c r="A51" s="78" t="s">
        <v>270</v>
      </c>
      <c r="B51" s="276" t="s">
        <v>286</v>
      </c>
      <c r="C51" s="277">
        <v>0.94</v>
      </c>
      <c r="D51" s="277">
        <v>1.88</v>
      </c>
      <c r="E51" s="278">
        <v>4950</v>
      </c>
      <c r="F51" s="277">
        <v>60.31</v>
      </c>
      <c r="G51" s="277">
        <v>361.84</v>
      </c>
      <c r="H51" s="277">
        <v>150.77000000000001</v>
      </c>
      <c r="I51" s="277">
        <v>75.38</v>
      </c>
      <c r="J51" s="277">
        <v>204.5</v>
      </c>
      <c r="K51" s="277">
        <v>0</v>
      </c>
      <c r="L51" s="277">
        <v>7.0000000000000007E-2</v>
      </c>
      <c r="M51" s="277">
        <v>0.78</v>
      </c>
      <c r="N51" s="277">
        <f t="shared" si="9"/>
        <v>113.3828</v>
      </c>
      <c r="O51" s="277">
        <f t="shared" si="10"/>
        <v>680.25919999999996</v>
      </c>
      <c r="P51" s="277">
        <f t="shared" si="11"/>
        <v>283.44760000000002</v>
      </c>
      <c r="Q51" s="277">
        <f t="shared" si="12"/>
        <v>141.71439999999998</v>
      </c>
      <c r="R51" s="277">
        <f t="shared" si="13"/>
        <v>384.46</v>
      </c>
      <c r="S51" s="277">
        <f t="shared" si="14"/>
        <v>0</v>
      </c>
      <c r="T51" s="277">
        <f t="shared" si="15"/>
        <v>242.55</v>
      </c>
      <c r="U51" s="277">
        <f t="shared" si="16"/>
        <v>3861</v>
      </c>
    </row>
    <row r="52" spans="1:21" ht="26.1" customHeight="1">
      <c r="A52" s="78" t="s">
        <v>271</v>
      </c>
      <c r="B52" s="276" t="s">
        <v>287</v>
      </c>
      <c r="C52" s="277">
        <v>1.79</v>
      </c>
      <c r="D52" s="277">
        <v>3.58</v>
      </c>
      <c r="E52" s="278">
        <v>5650</v>
      </c>
      <c r="F52" s="277">
        <v>0</v>
      </c>
      <c r="G52" s="277">
        <v>361.84</v>
      </c>
      <c r="H52" s="277">
        <v>150.77000000000001</v>
      </c>
      <c r="I52" s="277">
        <v>75.38</v>
      </c>
      <c r="J52" s="277">
        <v>204.5</v>
      </c>
      <c r="K52" s="277">
        <v>0</v>
      </c>
      <c r="L52" s="277">
        <v>7.0000000000000007E-2</v>
      </c>
      <c r="M52" s="277">
        <v>0.78</v>
      </c>
      <c r="N52" s="277">
        <f t="shared" si="9"/>
        <v>0</v>
      </c>
      <c r="O52" s="277">
        <f t="shared" si="10"/>
        <v>1295.3871999999999</v>
      </c>
      <c r="P52" s="277">
        <f t="shared" si="11"/>
        <v>539.75660000000005</v>
      </c>
      <c r="Q52" s="277">
        <f t="shared" si="12"/>
        <v>269.86039999999997</v>
      </c>
      <c r="R52" s="277">
        <f t="shared" si="13"/>
        <v>732.11</v>
      </c>
      <c r="S52" s="277">
        <f t="shared" si="14"/>
        <v>0</v>
      </c>
      <c r="T52" s="277">
        <f t="shared" si="15"/>
        <v>276.85000000000002</v>
      </c>
      <c r="U52" s="277">
        <f t="shared" si="16"/>
        <v>4407</v>
      </c>
    </row>
    <row r="53" spans="1:21" ht="26.1" customHeight="1">
      <c r="A53" s="78" t="s">
        <v>273</v>
      </c>
      <c r="B53" s="276" t="s">
        <v>288</v>
      </c>
      <c r="C53" s="277">
        <v>0.51</v>
      </c>
      <c r="D53" s="277">
        <v>1.02</v>
      </c>
      <c r="E53" s="278">
        <v>3500</v>
      </c>
      <c r="F53" s="277">
        <v>0</v>
      </c>
      <c r="G53" s="277">
        <v>361.84</v>
      </c>
      <c r="H53" s="277">
        <v>150.77000000000001</v>
      </c>
      <c r="I53" s="277">
        <v>75.38</v>
      </c>
      <c r="J53" s="277">
        <v>204.5</v>
      </c>
      <c r="K53" s="277">
        <v>0</v>
      </c>
      <c r="L53" s="277">
        <v>7.0000000000000007E-2</v>
      </c>
      <c r="M53" s="277">
        <v>0.78</v>
      </c>
      <c r="N53" s="277">
        <f t="shared" si="9"/>
        <v>0</v>
      </c>
      <c r="O53" s="277">
        <f t="shared" si="10"/>
        <v>369.07679999999999</v>
      </c>
      <c r="P53" s="277">
        <f t="shared" si="11"/>
        <v>153.78540000000001</v>
      </c>
      <c r="Q53" s="277">
        <f t="shared" si="12"/>
        <v>76.887599999999992</v>
      </c>
      <c r="R53" s="277">
        <f t="shared" si="13"/>
        <v>208.59</v>
      </c>
      <c r="S53" s="277">
        <f t="shared" si="14"/>
        <v>0</v>
      </c>
      <c r="T53" s="277">
        <f t="shared" si="15"/>
        <v>171.5</v>
      </c>
      <c r="U53" s="277">
        <f t="shared" si="16"/>
        <v>2730</v>
      </c>
    </row>
    <row r="54" spans="1:21" ht="26.1" customHeight="1">
      <c r="A54" s="78" t="s">
        <v>275</v>
      </c>
      <c r="B54" s="276" t="s">
        <v>289</v>
      </c>
      <c r="C54" s="277">
        <v>2.88</v>
      </c>
      <c r="D54" s="277">
        <v>5.76</v>
      </c>
      <c r="E54" s="278">
        <v>19420</v>
      </c>
      <c r="F54" s="277">
        <v>60.31</v>
      </c>
      <c r="G54" s="277">
        <v>361.84</v>
      </c>
      <c r="H54" s="277">
        <v>150.77000000000001</v>
      </c>
      <c r="I54" s="277">
        <v>75.38</v>
      </c>
      <c r="J54" s="277">
        <v>204.5</v>
      </c>
      <c r="K54" s="277">
        <v>17.28</v>
      </c>
      <c r="L54" s="277">
        <v>7.0000000000000007E-2</v>
      </c>
      <c r="M54" s="277">
        <v>0.78</v>
      </c>
      <c r="N54" s="277">
        <f t="shared" si="9"/>
        <v>347.38560000000001</v>
      </c>
      <c r="O54" s="277">
        <f t="shared" si="10"/>
        <v>2084.1983999999998</v>
      </c>
      <c r="P54" s="277">
        <f t="shared" si="11"/>
        <v>868.43520000000001</v>
      </c>
      <c r="Q54" s="277">
        <f t="shared" si="12"/>
        <v>434.18879999999996</v>
      </c>
      <c r="R54" s="277">
        <f t="shared" si="13"/>
        <v>1177.9199999999998</v>
      </c>
      <c r="S54" s="277">
        <f t="shared" si="14"/>
        <v>99.532800000000009</v>
      </c>
      <c r="T54" s="277">
        <f t="shared" si="15"/>
        <v>951.58</v>
      </c>
      <c r="U54" s="277">
        <f t="shared" si="16"/>
        <v>15147.6</v>
      </c>
    </row>
    <row r="55" spans="1:21" ht="26.1" customHeight="1">
      <c r="A55" s="78" t="s">
        <v>276</v>
      </c>
      <c r="B55" s="276" t="s">
        <v>290</v>
      </c>
      <c r="C55" s="277">
        <v>0.55000000000000004</v>
      </c>
      <c r="D55" s="277">
        <v>1.1000000000000001</v>
      </c>
      <c r="E55" s="278">
        <v>3730</v>
      </c>
      <c r="F55" s="277">
        <v>60.31</v>
      </c>
      <c r="G55" s="277">
        <v>361.84</v>
      </c>
      <c r="H55" s="277">
        <v>150.77000000000001</v>
      </c>
      <c r="I55" s="277">
        <v>75.38</v>
      </c>
      <c r="J55" s="277">
        <v>204.5</v>
      </c>
      <c r="K55" s="277">
        <v>17.28</v>
      </c>
      <c r="L55" s="277">
        <v>7.0000000000000007E-2</v>
      </c>
      <c r="M55" s="277">
        <v>0.78</v>
      </c>
      <c r="N55" s="277">
        <f t="shared" si="9"/>
        <v>66.341000000000008</v>
      </c>
      <c r="O55" s="277">
        <f t="shared" si="10"/>
        <v>398.024</v>
      </c>
      <c r="P55" s="277">
        <f t="shared" si="11"/>
        <v>165.84700000000004</v>
      </c>
      <c r="Q55" s="277">
        <f t="shared" si="12"/>
        <v>82.918000000000006</v>
      </c>
      <c r="R55" s="277">
        <f t="shared" si="13"/>
        <v>224.95000000000002</v>
      </c>
      <c r="S55" s="277">
        <f t="shared" si="14"/>
        <v>19.008000000000003</v>
      </c>
      <c r="T55" s="277">
        <f t="shared" si="15"/>
        <v>182.77</v>
      </c>
      <c r="U55" s="277">
        <f t="shared" si="16"/>
        <v>2909.4</v>
      </c>
    </row>
    <row r="56" spans="1:21" ht="26.1" customHeight="1">
      <c r="A56" s="78" t="s">
        <v>291</v>
      </c>
      <c r="B56" s="276" t="s">
        <v>292</v>
      </c>
      <c r="C56" s="277">
        <v>0.21</v>
      </c>
      <c r="D56" s="277">
        <v>0.42</v>
      </c>
      <c r="E56" s="278">
        <v>3190</v>
      </c>
      <c r="F56" s="277">
        <v>60.31</v>
      </c>
      <c r="G56" s="277">
        <v>361.84</v>
      </c>
      <c r="H56" s="277">
        <v>150.77000000000001</v>
      </c>
      <c r="I56" s="277">
        <v>75.38</v>
      </c>
      <c r="J56" s="277">
        <v>204.5</v>
      </c>
      <c r="K56" s="277">
        <v>17.28</v>
      </c>
      <c r="L56" s="277">
        <v>7.0000000000000007E-2</v>
      </c>
      <c r="M56" s="277">
        <v>0.78</v>
      </c>
      <c r="N56" s="277">
        <f t="shared" si="9"/>
        <v>25.330200000000001</v>
      </c>
      <c r="O56" s="277">
        <f t="shared" si="10"/>
        <v>151.97279999999998</v>
      </c>
      <c r="P56" s="277">
        <f t="shared" si="11"/>
        <v>63.323399999999999</v>
      </c>
      <c r="Q56" s="277">
        <f t="shared" si="12"/>
        <v>31.659599999999998</v>
      </c>
      <c r="R56" s="277">
        <f t="shared" si="13"/>
        <v>85.89</v>
      </c>
      <c r="S56" s="277">
        <f t="shared" si="14"/>
        <v>7.2576000000000001</v>
      </c>
      <c r="T56" s="277">
        <f t="shared" si="15"/>
        <v>156.31</v>
      </c>
      <c r="U56" s="277">
        <f t="shared" si="16"/>
        <v>2488.2000000000003</v>
      </c>
    </row>
    <row r="57" spans="1:21" ht="26.1" customHeight="1">
      <c r="A57" s="78" t="s">
        <v>293</v>
      </c>
      <c r="B57" s="276" t="s">
        <v>294</v>
      </c>
      <c r="C57" s="277">
        <v>2.37</v>
      </c>
      <c r="D57" s="277">
        <v>4.74</v>
      </c>
      <c r="E57" s="278">
        <v>11670</v>
      </c>
      <c r="F57" s="277">
        <v>0</v>
      </c>
      <c r="G57" s="277">
        <v>361.84</v>
      </c>
      <c r="H57" s="277">
        <v>150.77000000000001</v>
      </c>
      <c r="I57" s="277">
        <v>75.38</v>
      </c>
      <c r="J57" s="277">
        <v>204.5</v>
      </c>
      <c r="K57" s="277">
        <v>0</v>
      </c>
      <c r="L57" s="277">
        <v>7.0000000000000007E-2</v>
      </c>
      <c r="M57" s="277">
        <v>0.78</v>
      </c>
      <c r="N57" s="277">
        <f t="shared" si="9"/>
        <v>0</v>
      </c>
      <c r="O57" s="277">
        <f t="shared" si="10"/>
        <v>1715.1215999999999</v>
      </c>
      <c r="P57" s="277">
        <f t="shared" si="11"/>
        <v>714.64980000000003</v>
      </c>
      <c r="Q57" s="277">
        <f t="shared" si="12"/>
        <v>357.30119999999999</v>
      </c>
      <c r="R57" s="277">
        <f t="shared" si="13"/>
        <v>969.33</v>
      </c>
      <c r="S57" s="277">
        <f t="shared" si="14"/>
        <v>0</v>
      </c>
      <c r="T57" s="277">
        <f t="shared" si="15"/>
        <v>571.83000000000004</v>
      </c>
      <c r="U57" s="277">
        <f t="shared" si="16"/>
        <v>9102.6</v>
      </c>
    </row>
    <row r="58" spans="1:21" ht="26.1" customHeight="1">
      <c r="A58" s="78" t="s">
        <v>295</v>
      </c>
      <c r="B58" s="276" t="s">
        <v>296</v>
      </c>
      <c r="C58" s="277">
        <v>2.08</v>
      </c>
      <c r="D58" s="277">
        <v>4.16</v>
      </c>
      <c r="E58" s="278">
        <v>10420</v>
      </c>
      <c r="F58" s="277">
        <v>0</v>
      </c>
      <c r="G58" s="277">
        <v>361.84</v>
      </c>
      <c r="H58" s="277">
        <v>150.77000000000001</v>
      </c>
      <c r="I58" s="277">
        <v>75.38</v>
      </c>
      <c r="J58" s="277">
        <v>204.5</v>
      </c>
      <c r="K58" s="277">
        <v>0</v>
      </c>
      <c r="L58" s="277">
        <v>7.0000000000000007E-2</v>
      </c>
      <c r="M58" s="277">
        <v>0.78</v>
      </c>
      <c r="N58" s="277">
        <f t="shared" si="9"/>
        <v>0</v>
      </c>
      <c r="O58" s="277">
        <f t="shared" si="10"/>
        <v>1505.2544</v>
      </c>
      <c r="P58" s="277">
        <f t="shared" si="11"/>
        <v>627.20320000000004</v>
      </c>
      <c r="Q58" s="277">
        <f t="shared" si="12"/>
        <v>313.58080000000001</v>
      </c>
      <c r="R58" s="277">
        <f t="shared" si="13"/>
        <v>850.72</v>
      </c>
      <c r="S58" s="277">
        <f t="shared" si="14"/>
        <v>0</v>
      </c>
      <c r="T58" s="277">
        <f t="shared" si="15"/>
        <v>510.58000000000004</v>
      </c>
      <c r="U58" s="277">
        <f t="shared" si="16"/>
        <v>8127.6</v>
      </c>
    </row>
    <row r="59" spans="1:21" s="81" customFormat="1" ht="36.75" customHeight="1">
      <c r="A59" s="79" t="s">
        <v>297</v>
      </c>
      <c r="B59" s="279" t="s">
        <v>502</v>
      </c>
      <c r="C59" s="277">
        <v>0.44</v>
      </c>
      <c r="D59" s="277">
        <v>0.88</v>
      </c>
      <c r="E59" s="278">
        <v>4450</v>
      </c>
      <c r="F59" s="277">
        <v>60.31</v>
      </c>
      <c r="G59" s="277">
        <v>361.84</v>
      </c>
      <c r="H59" s="277">
        <v>150.77000000000001</v>
      </c>
      <c r="I59" s="277">
        <v>75.38</v>
      </c>
      <c r="J59" s="277">
        <v>204.5</v>
      </c>
      <c r="K59" s="277">
        <v>0</v>
      </c>
      <c r="L59" s="277">
        <v>7.0000000000000007E-2</v>
      </c>
      <c r="M59" s="277">
        <v>0.78</v>
      </c>
      <c r="N59" s="277">
        <f t="shared" si="9"/>
        <v>53.072800000000001</v>
      </c>
      <c r="O59" s="277">
        <f t="shared" si="10"/>
        <v>318.41919999999999</v>
      </c>
      <c r="P59" s="277">
        <f t="shared" si="11"/>
        <v>132.67760000000001</v>
      </c>
      <c r="Q59" s="277">
        <f t="shared" si="12"/>
        <v>66.334400000000002</v>
      </c>
      <c r="R59" s="277">
        <f t="shared" si="13"/>
        <v>179.96</v>
      </c>
      <c r="S59" s="277">
        <f t="shared" si="14"/>
        <v>0</v>
      </c>
      <c r="T59" s="277">
        <f t="shared" si="15"/>
        <v>218.05000000000004</v>
      </c>
      <c r="U59" s="277">
        <f t="shared" si="16"/>
        <v>3471</v>
      </c>
    </row>
    <row r="60" spans="1:21" ht="26.1" customHeight="1">
      <c r="A60" s="78" t="s">
        <v>298</v>
      </c>
      <c r="B60" s="276" t="s">
        <v>299</v>
      </c>
      <c r="C60" s="277">
        <v>0.25</v>
      </c>
      <c r="D60" s="277">
        <v>0.5</v>
      </c>
      <c r="E60" s="278">
        <v>1580</v>
      </c>
      <c r="F60" s="277">
        <v>0</v>
      </c>
      <c r="G60" s="277">
        <v>361.84</v>
      </c>
      <c r="H60" s="277">
        <v>150.77000000000001</v>
      </c>
      <c r="I60" s="277">
        <v>75.38</v>
      </c>
      <c r="J60" s="277">
        <v>204.5</v>
      </c>
      <c r="K60" s="277">
        <v>0</v>
      </c>
      <c r="L60" s="277">
        <v>7.0000000000000007E-2</v>
      </c>
      <c r="M60" s="277">
        <v>0.78</v>
      </c>
      <c r="N60" s="277">
        <f t="shared" si="9"/>
        <v>0</v>
      </c>
      <c r="O60" s="277">
        <f t="shared" si="10"/>
        <v>180.92</v>
      </c>
      <c r="P60" s="277">
        <f t="shared" si="11"/>
        <v>75.385000000000005</v>
      </c>
      <c r="Q60" s="277">
        <f t="shared" si="12"/>
        <v>37.69</v>
      </c>
      <c r="R60" s="277">
        <f t="shared" si="13"/>
        <v>102.25</v>
      </c>
      <c r="S60" s="277">
        <f t="shared" si="14"/>
        <v>0</v>
      </c>
      <c r="T60" s="277">
        <f t="shared" si="15"/>
        <v>77.42</v>
      </c>
      <c r="U60" s="277">
        <f t="shared" si="16"/>
        <v>1232.4000000000001</v>
      </c>
    </row>
    <row r="61" spans="1:21" ht="26.1" customHeight="1">
      <c r="A61" s="78" t="s">
        <v>300</v>
      </c>
      <c r="B61" s="276" t="s">
        <v>301</v>
      </c>
      <c r="C61" s="277">
        <v>1.86</v>
      </c>
      <c r="D61" s="277">
        <v>3.72</v>
      </c>
      <c r="E61" s="278">
        <v>15360</v>
      </c>
      <c r="F61" s="277">
        <v>0</v>
      </c>
      <c r="G61" s="277">
        <v>361.84</v>
      </c>
      <c r="H61" s="277">
        <v>150.77000000000001</v>
      </c>
      <c r="I61" s="277">
        <v>75.38</v>
      </c>
      <c r="J61" s="277">
        <v>204.5</v>
      </c>
      <c r="K61" s="277">
        <v>0</v>
      </c>
      <c r="L61" s="277">
        <v>7.0000000000000007E-2</v>
      </c>
      <c r="M61" s="277">
        <v>0.78</v>
      </c>
      <c r="N61" s="277">
        <f t="shared" si="9"/>
        <v>0</v>
      </c>
      <c r="O61" s="277">
        <f t="shared" si="10"/>
        <v>1346.0447999999999</v>
      </c>
      <c r="P61" s="277">
        <f t="shared" si="11"/>
        <v>560.86440000000005</v>
      </c>
      <c r="Q61" s="277">
        <f t="shared" si="12"/>
        <v>280.41359999999997</v>
      </c>
      <c r="R61" s="277">
        <f t="shared" si="13"/>
        <v>760.74</v>
      </c>
      <c r="S61" s="277">
        <f t="shared" si="14"/>
        <v>0</v>
      </c>
      <c r="T61" s="277">
        <f t="shared" si="15"/>
        <v>752.64</v>
      </c>
      <c r="U61" s="277">
        <f t="shared" si="16"/>
        <v>11980.800000000001</v>
      </c>
    </row>
    <row r="62" spans="1:21" ht="26.1" customHeight="1">
      <c r="A62" s="78" t="s">
        <v>302</v>
      </c>
      <c r="B62" s="276" t="s">
        <v>303</v>
      </c>
      <c r="C62" s="277">
        <v>0.28999999999999998</v>
      </c>
      <c r="D62" s="277">
        <v>0.57999999999999996</v>
      </c>
      <c r="E62" s="278">
        <v>1750</v>
      </c>
      <c r="F62" s="277">
        <v>0</v>
      </c>
      <c r="G62" s="277">
        <v>361.84</v>
      </c>
      <c r="H62" s="277">
        <v>150.77000000000001</v>
      </c>
      <c r="I62" s="277">
        <v>75.38</v>
      </c>
      <c r="J62" s="277">
        <v>204.5</v>
      </c>
      <c r="K62" s="277">
        <v>0</v>
      </c>
      <c r="L62" s="277">
        <v>7.0000000000000007E-2</v>
      </c>
      <c r="M62" s="277">
        <v>0.78</v>
      </c>
      <c r="N62" s="277">
        <f t="shared" si="9"/>
        <v>0</v>
      </c>
      <c r="O62" s="277">
        <f t="shared" si="10"/>
        <v>209.86719999999997</v>
      </c>
      <c r="P62" s="277">
        <f t="shared" si="11"/>
        <v>87.446600000000004</v>
      </c>
      <c r="Q62" s="277">
        <f t="shared" si="12"/>
        <v>43.720399999999991</v>
      </c>
      <c r="R62" s="277">
        <f t="shared" si="13"/>
        <v>118.60999999999999</v>
      </c>
      <c r="S62" s="277">
        <f t="shared" si="14"/>
        <v>0</v>
      </c>
      <c r="T62" s="277">
        <f t="shared" si="15"/>
        <v>85.75</v>
      </c>
      <c r="U62" s="277">
        <f t="shared" si="16"/>
        <v>1365</v>
      </c>
    </row>
    <row r="63" spans="1:21" ht="26.1" customHeight="1">
      <c r="A63" s="78" t="s">
        <v>304</v>
      </c>
      <c r="B63" s="276" t="s">
        <v>729</v>
      </c>
      <c r="C63" s="277">
        <v>0.9</v>
      </c>
      <c r="D63" s="277">
        <v>1.8</v>
      </c>
      <c r="E63" s="278">
        <v>3770</v>
      </c>
      <c r="F63" s="277">
        <v>0</v>
      </c>
      <c r="G63" s="277">
        <v>361.84</v>
      </c>
      <c r="H63" s="277">
        <v>150.77000000000001</v>
      </c>
      <c r="I63" s="277">
        <v>75.38</v>
      </c>
      <c r="J63" s="277">
        <v>204.5</v>
      </c>
      <c r="K63" s="277">
        <v>0</v>
      </c>
      <c r="L63" s="277">
        <v>7.0000000000000007E-2</v>
      </c>
      <c r="M63" s="277">
        <v>0.78</v>
      </c>
      <c r="N63" s="277">
        <f t="shared" si="9"/>
        <v>0</v>
      </c>
      <c r="O63" s="277">
        <f t="shared" si="10"/>
        <v>651.31200000000001</v>
      </c>
      <c r="P63" s="277">
        <f t="shared" si="11"/>
        <v>271.38600000000002</v>
      </c>
      <c r="Q63" s="277">
        <f t="shared" si="12"/>
        <v>135.684</v>
      </c>
      <c r="R63" s="277">
        <f t="shared" si="13"/>
        <v>368.1</v>
      </c>
      <c r="S63" s="277">
        <f t="shared" si="14"/>
        <v>0</v>
      </c>
      <c r="T63" s="277">
        <f t="shared" si="15"/>
        <v>184.73000000000002</v>
      </c>
      <c r="U63" s="277">
        <f t="shared" si="16"/>
        <v>2940.6</v>
      </c>
    </row>
    <row r="64" spans="1:21" ht="26.1" customHeight="1">
      <c r="A64" s="78" t="s">
        <v>305</v>
      </c>
      <c r="B64" s="276" t="s">
        <v>730</v>
      </c>
      <c r="C64" s="277">
        <v>2.56</v>
      </c>
      <c r="D64" s="277">
        <v>5.12</v>
      </c>
      <c r="E64" s="278">
        <v>17010</v>
      </c>
      <c r="F64" s="277">
        <v>0</v>
      </c>
      <c r="G64" s="277">
        <v>361.84</v>
      </c>
      <c r="H64" s="277">
        <v>150.77000000000001</v>
      </c>
      <c r="I64" s="277">
        <v>75.38</v>
      </c>
      <c r="J64" s="277">
        <v>204.5</v>
      </c>
      <c r="K64" s="277">
        <v>0</v>
      </c>
      <c r="L64" s="277">
        <v>7.0000000000000007E-2</v>
      </c>
      <c r="M64" s="277">
        <v>0.78</v>
      </c>
      <c r="N64" s="277">
        <f t="shared" si="9"/>
        <v>0</v>
      </c>
      <c r="O64" s="277">
        <f t="shared" si="10"/>
        <v>1852.6207999999999</v>
      </c>
      <c r="P64" s="277">
        <f t="shared" si="11"/>
        <v>771.94240000000002</v>
      </c>
      <c r="Q64" s="277">
        <f t="shared" si="12"/>
        <v>385.94560000000001</v>
      </c>
      <c r="R64" s="277">
        <f t="shared" si="13"/>
        <v>1047.04</v>
      </c>
      <c r="S64" s="277">
        <f t="shared" si="14"/>
        <v>0</v>
      </c>
      <c r="T64" s="277">
        <f t="shared" si="15"/>
        <v>833.49</v>
      </c>
      <c r="U64" s="277">
        <f t="shared" si="16"/>
        <v>13267.800000000001</v>
      </c>
    </row>
    <row r="65" spans="1:21" ht="26.1" customHeight="1">
      <c r="A65" s="78" t="s">
        <v>306</v>
      </c>
      <c r="B65" s="276" t="s">
        <v>731</v>
      </c>
      <c r="C65" s="277">
        <v>2.95</v>
      </c>
      <c r="D65" s="277">
        <v>5.9</v>
      </c>
      <c r="E65" s="278">
        <v>15880</v>
      </c>
      <c r="F65" s="277">
        <v>0</v>
      </c>
      <c r="G65" s="277">
        <v>361.84</v>
      </c>
      <c r="H65" s="277">
        <v>150.77000000000001</v>
      </c>
      <c r="I65" s="277">
        <v>75.38</v>
      </c>
      <c r="J65" s="277">
        <v>204.5</v>
      </c>
      <c r="K65" s="277">
        <v>0</v>
      </c>
      <c r="L65" s="277">
        <v>7.0000000000000007E-2</v>
      </c>
      <c r="M65" s="277">
        <v>0.78</v>
      </c>
      <c r="N65" s="277">
        <f t="shared" si="9"/>
        <v>0</v>
      </c>
      <c r="O65" s="277">
        <f t="shared" si="10"/>
        <v>2134.8559999999998</v>
      </c>
      <c r="P65" s="277">
        <f t="shared" si="11"/>
        <v>889.54300000000012</v>
      </c>
      <c r="Q65" s="277">
        <f t="shared" si="12"/>
        <v>444.74200000000002</v>
      </c>
      <c r="R65" s="277">
        <f t="shared" si="13"/>
        <v>1206.5500000000002</v>
      </c>
      <c r="S65" s="277">
        <f t="shared" si="14"/>
        <v>0</v>
      </c>
      <c r="T65" s="277">
        <f t="shared" si="15"/>
        <v>778.12</v>
      </c>
      <c r="U65" s="277">
        <f t="shared" si="16"/>
        <v>12386.4</v>
      </c>
    </row>
    <row r="66" spans="1:21" ht="26.1" customHeight="1">
      <c r="A66" s="78" t="s">
        <v>307</v>
      </c>
      <c r="B66" s="276" t="s">
        <v>308</v>
      </c>
      <c r="C66" s="277">
        <v>2.5</v>
      </c>
      <c r="D66" s="277">
        <v>5</v>
      </c>
      <c r="E66" s="278">
        <v>15600</v>
      </c>
      <c r="F66" s="277">
        <v>0</v>
      </c>
      <c r="G66" s="277">
        <v>361.84</v>
      </c>
      <c r="H66" s="277">
        <v>150.77000000000001</v>
      </c>
      <c r="I66" s="277">
        <v>75.38</v>
      </c>
      <c r="J66" s="277">
        <v>204.5</v>
      </c>
      <c r="K66" s="277">
        <v>0</v>
      </c>
      <c r="L66" s="277">
        <v>7.0000000000000007E-2</v>
      </c>
      <c r="M66" s="277">
        <v>0.78</v>
      </c>
      <c r="N66" s="277">
        <f t="shared" si="9"/>
        <v>0</v>
      </c>
      <c r="O66" s="277">
        <f t="shared" si="10"/>
        <v>1809.1999999999998</v>
      </c>
      <c r="P66" s="277">
        <f t="shared" si="11"/>
        <v>753.85</v>
      </c>
      <c r="Q66" s="277">
        <f t="shared" si="12"/>
        <v>376.9</v>
      </c>
      <c r="R66" s="277">
        <f t="shared" si="13"/>
        <v>1022.5</v>
      </c>
      <c r="S66" s="277">
        <f t="shared" si="14"/>
        <v>0</v>
      </c>
      <c r="T66" s="277">
        <f t="shared" si="15"/>
        <v>764.4</v>
      </c>
      <c r="U66" s="277">
        <f t="shared" si="16"/>
        <v>12168</v>
      </c>
    </row>
    <row r="67" spans="1:21" ht="26.1" customHeight="1">
      <c r="A67" s="78" t="s">
        <v>309</v>
      </c>
      <c r="B67" s="276" t="s">
        <v>732</v>
      </c>
      <c r="C67" s="277">
        <v>1.22</v>
      </c>
      <c r="D67" s="277">
        <v>2.44</v>
      </c>
      <c r="E67" s="278">
        <v>7820</v>
      </c>
      <c r="F67" s="277">
        <v>0</v>
      </c>
      <c r="G67" s="277">
        <v>361.84</v>
      </c>
      <c r="H67" s="277">
        <v>150.77000000000001</v>
      </c>
      <c r="I67" s="277">
        <v>75.38</v>
      </c>
      <c r="J67" s="277">
        <v>204.5</v>
      </c>
      <c r="K67" s="277">
        <v>0</v>
      </c>
      <c r="L67" s="277">
        <v>7.0000000000000007E-2</v>
      </c>
      <c r="M67" s="277">
        <v>0.78</v>
      </c>
      <c r="N67" s="277">
        <f t="shared" si="9"/>
        <v>0</v>
      </c>
      <c r="O67" s="277">
        <f t="shared" si="10"/>
        <v>882.88959999999997</v>
      </c>
      <c r="P67" s="277">
        <f t="shared" si="11"/>
        <v>367.87880000000001</v>
      </c>
      <c r="Q67" s="277">
        <f t="shared" si="12"/>
        <v>183.92719999999997</v>
      </c>
      <c r="R67" s="277">
        <f t="shared" si="13"/>
        <v>498.97999999999996</v>
      </c>
      <c r="S67" s="277">
        <f t="shared" si="14"/>
        <v>0</v>
      </c>
      <c r="T67" s="277">
        <f t="shared" si="15"/>
        <v>383.18000000000006</v>
      </c>
      <c r="U67" s="277">
        <f t="shared" si="16"/>
        <v>6099.6</v>
      </c>
    </row>
    <row r="68" spans="1:21" ht="26.1" customHeight="1">
      <c r="A68" s="78" t="s">
        <v>310</v>
      </c>
      <c r="B68" s="276" t="s">
        <v>791</v>
      </c>
      <c r="C68" s="277">
        <v>4.66</v>
      </c>
      <c r="D68" s="277">
        <v>9.32</v>
      </c>
      <c r="E68" s="278">
        <v>11670</v>
      </c>
      <c r="F68" s="277">
        <v>0</v>
      </c>
      <c r="G68" s="277">
        <v>361.84</v>
      </c>
      <c r="H68" s="277">
        <v>150.77000000000001</v>
      </c>
      <c r="I68" s="277">
        <v>75.38</v>
      </c>
      <c r="J68" s="277">
        <v>204.5</v>
      </c>
      <c r="K68" s="277">
        <v>17.28</v>
      </c>
      <c r="L68" s="277">
        <v>7.0000000000000007E-2</v>
      </c>
      <c r="M68" s="277">
        <v>0.78</v>
      </c>
      <c r="N68" s="277">
        <f t="shared" si="9"/>
        <v>0</v>
      </c>
      <c r="O68" s="277">
        <f t="shared" si="10"/>
        <v>3372.3487999999998</v>
      </c>
      <c r="P68" s="277">
        <f t="shared" si="11"/>
        <v>1405.1764000000001</v>
      </c>
      <c r="Q68" s="277">
        <f t="shared" si="12"/>
        <v>702.54160000000002</v>
      </c>
      <c r="R68" s="277">
        <f t="shared" si="13"/>
        <v>1905.94</v>
      </c>
      <c r="S68" s="277">
        <f t="shared" si="14"/>
        <v>161.04960000000003</v>
      </c>
      <c r="T68" s="277">
        <f t="shared" si="15"/>
        <v>571.83000000000004</v>
      </c>
      <c r="U68" s="277">
        <f t="shared" si="16"/>
        <v>9102.6</v>
      </c>
    </row>
    <row r="69" spans="1:21" ht="26.1" customHeight="1">
      <c r="A69" s="78" t="s">
        <v>311</v>
      </c>
      <c r="B69" s="286" t="s">
        <v>312</v>
      </c>
      <c r="C69" s="277">
        <v>0.36</v>
      </c>
      <c r="D69" s="277">
        <v>0.72</v>
      </c>
      <c r="E69" s="278">
        <v>2770</v>
      </c>
      <c r="F69" s="277">
        <v>0</v>
      </c>
      <c r="G69" s="277">
        <v>361.84</v>
      </c>
      <c r="H69" s="277">
        <v>150.77000000000001</v>
      </c>
      <c r="I69" s="277">
        <v>75.38</v>
      </c>
      <c r="J69" s="277">
        <v>204.5</v>
      </c>
      <c r="K69" s="277">
        <v>0</v>
      </c>
      <c r="L69" s="277">
        <v>7.0000000000000007E-2</v>
      </c>
      <c r="M69" s="277">
        <v>0.78</v>
      </c>
      <c r="N69" s="277">
        <f t="shared" si="9"/>
        <v>0</v>
      </c>
      <c r="O69" s="277">
        <f t="shared" si="10"/>
        <v>260.52479999999997</v>
      </c>
      <c r="P69" s="277">
        <f t="shared" si="11"/>
        <v>108.5544</v>
      </c>
      <c r="Q69" s="277">
        <f t="shared" si="12"/>
        <v>54.273599999999995</v>
      </c>
      <c r="R69" s="277">
        <f t="shared" si="13"/>
        <v>147.23999999999998</v>
      </c>
      <c r="S69" s="277">
        <f t="shared" si="14"/>
        <v>0</v>
      </c>
      <c r="T69" s="277">
        <f t="shared" si="15"/>
        <v>135.72999999999999</v>
      </c>
      <c r="U69" s="277">
        <f t="shared" si="16"/>
        <v>2160.6</v>
      </c>
    </row>
    <row r="70" spans="1:21" ht="33.75" customHeight="1">
      <c r="A70" s="78" t="s">
        <v>313</v>
      </c>
      <c r="B70" s="287" t="s">
        <v>733</v>
      </c>
      <c r="C70" s="277">
        <v>2.92</v>
      </c>
      <c r="D70" s="277">
        <v>5.84</v>
      </c>
      <c r="E70" s="278">
        <v>22310</v>
      </c>
      <c r="F70" s="277">
        <v>0</v>
      </c>
      <c r="G70" s="277">
        <v>361.84</v>
      </c>
      <c r="H70" s="277">
        <v>150.77000000000001</v>
      </c>
      <c r="I70" s="277">
        <v>75.38</v>
      </c>
      <c r="J70" s="277">
        <v>204.5</v>
      </c>
      <c r="K70" s="277">
        <v>0</v>
      </c>
      <c r="L70" s="277">
        <v>7.0000000000000007E-2</v>
      </c>
      <c r="M70" s="277">
        <v>0.78</v>
      </c>
      <c r="N70" s="277">
        <f t="shared" si="9"/>
        <v>0</v>
      </c>
      <c r="O70" s="277">
        <f t="shared" si="10"/>
        <v>2113.1455999999998</v>
      </c>
      <c r="P70" s="277">
        <f t="shared" si="11"/>
        <v>880.49680000000001</v>
      </c>
      <c r="Q70" s="277">
        <f t="shared" si="12"/>
        <v>440.21919999999994</v>
      </c>
      <c r="R70" s="277">
        <f t="shared" si="13"/>
        <v>1194.28</v>
      </c>
      <c r="S70" s="277">
        <f t="shared" si="14"/>
        <v>0</v>
      </c>
      <c r="T70" s="277">
        <f t="shared" si="15"/>
        <v>1093.19</v>
      </c>
      <c r="U70" s="277">
        <f t="shared" si="16"/>
        <v>17401.8</v>
      </c>
    </row>
    <row r="71" spans="1:21" ht="20.25" customHeight="1">
      <c r="A71" s="394" t="s">
        <v>250</v>
      </c>
      <c r="B71" s="395"/>
      <c r="C71" s="395"/>
      <c r="D71" s="395"/>
      <c r="E71" s="395"/>
      <c r="F71" s="395"/>
      <c r="G71" s="395"/>
      <c r="H71" s="395"/>
      <c r="I71" s="395"/>
      <c r="J71" s="395"/>
      <c r="K71" s="395"/>
      <c r="L71" s="395"/>
      <c r="M71" s="395"/>
      <c r="N71" s="395"/>
      <c r="O71" s="395"/>
      <c r="P71" s="395"/>
      <c r="Q71" s="395"/>
      <c r="R71" s="395"/>
      <c r="S71" s="395"/>
      <c r="T71" s="395"/>
      <c r="U71" s="396"/>
    </row>
    <row r="72" spans="1:21" ht="16.5" customHeight="1">
      <c r="A72" s="280" t="s">
        <v>279</v>
      </c>
      <c r="B72" s="281">
        <v>2</v>
      </c>
      <c r="C72" s="281">
        <v>3</v>
      </c>
      <c r="D72" s="281">
        <v>4</v>
      </c>
      <c r="E72" s="281">
        <v>5</v>
      </c>
      <c r="F72" s="281">
        <v>6</v>
      </c>
      <c r="G72" s="282">
        <v>7</v>
      </c>
      <c r="H72" s="281">
        <v>8</v>
      </c>
      <c r="I72" s="281">
        <v>9</v>
      </c>
      <c r="J72" s="281">
        <v>10</v>
      </c>
      <c r="K72" s="281">
        <v>11</v>
      </c>
      <c r="L72" s="281">
        <v>12</v>
      </c>
      <c r="M72" s="281">
        <v>13</v>
      </c>
      <c r="N72" s="281">
        <v>14</v>
      </c>
      <c r="O72" s="282">
        <v>15</v>
      </c>
      <c r="P72" s="281">
        <v>16</v>
      </c>
      <c r="Q72" s="281">
        <v>17</v>
      </c>
      <c r="R72" s="281">
        <v>18</v>
      </c>
      <c r="S72" s="281">
        <v>19</v>
      </c>
      <c r="T72" s="283">
        <v>20</v>
      </c>
      <c r="U72" s="283">
        <v>21</v>
      </c>
    </row>
    <row r="73" spans="1:21" ht="26.1" customHeight="1">
      <c r="A73" s="78" t="s">
        <v>314</v>
      </c>
      <c r="B73" s="286" t="s">
        <v>315</v>
      </c>
      <c r="C73" s="277">
        <v>1.77</v>
      </c>
      <c r="D73" s="277">
        <v>3.54</v>
      </c>
      <c r="E73" s="278">
        <v>8450</v>
      </c>
      <c r="F73" s="277">
        <v>0</v>
      </c>
      <c r="G73" s="277">
        <v>361.84</v>
      </c>
      <c r="H73" s="277">
        <v>150.77000000000001</v>
      </c>
      <c r="I73" s="277">
        <v>75.38</v>
      </c>
      <c r="J73" s="277">
        <v>204.5</v>
      </c>
      <c r="K73" s="277">
        <v>0</v>
      </c>
      <c r="L73" s="277">
        <v>7.0000000000000007E-2</v>
      </c>
      <c r="M73" s="277">
        <v>0.78</v>
      </c>
      <c r="N73" s="277">
        <f t="shared" ref="N73:N82" si="17">$D73*F73</f>
        <v>0</v>
      </c>
      <c r="O73" s="277">
        <f t="shared" ref="O73:O82" si="18">$D73*G73</f>
        <v>1280.9135999999999</v>
      </c>
      <c r="P73" s="277">
        <f t="shared" ref="P73:P82" si="19">$D73*H73</f>
        <v>533.72580000000005</v>
      </c>
      <c r="Q73" s="277">
        <f t="shared" ref="Q73:Q82" si="20">$D73*I73</f>
        <v>266.84519999999998</v>
      </c>
      <c r="R73" s="277">
        <f t="shared" ref="R73:R82" si="21">$D73*J73</f>
        <v>723.93000000000006</v>
      </c>
      <c r="S73" s="277">
        <f t="shared" ref="S73:S82" si="22">$D73*K73</f>
        <v>0</v>
      </c>
      <c r="T73" s="277">
        <f t="shared" ref="T73:T82" si="23">E73*L73*0.7</f>
        <v>414.04999999999995</v>
      </c>
      <c r="U73" s="277">
        <f t="shared" ref="U73:U82" si="24">E73*M73</f>
        <v>6591</v>
      </c>
    </row>
    <row r="74" spans="1:21" ht="26.1" customHeight="1">
      <c r="A74" s="78" t="s">
        <v>316</v>
      </c>
      <c r="B74" s="286" t="s">
        <v>734</v>
      </c>
      <c r="C74" s="277">
        <v>3.83</v>
      </c>
      <c r="D74" s="277">
        <v>7.66</v>
      </c>
      <c r="E74" s="278">
        <v>23850</v>
      </c>
      <c r="F74" s="277">
        <v>0</v>
      </c>
      <c r="G74" s="277">
        <v>361.84</v>
      </c>
      <c r="H74" s="277">
        <v>150.77000000000001</v>
      </c>
      <c r="I74" s="277">
        <v>75.38</v>
      </c>
      <c r="J74" s="277">
        <v>204.5</v>
      </c>
      <c r="K74" s="277">
        <v>17.28</v>
      </c>
      <c r="L74" s="277">
        <v>7.0000000000000007E-2</v>
      </c>
      <c r="M74" s="277">
        <v>0.78</v>
      </c>
      <c r="N74" s="277">
        <f t="shared" si="17"/>
        <v>0</v>
      </c>
      <c r="O74" s="277">
        <f t="shared" si="18"/>
        <v>2771.6943999999999</v>
      </c>
      <c r="P74" s="277">
        <f t="shared" si="19"/>
        <v>1154.8982000000001</v>
      </c>
      <c r="Q74" s="277">
        <f t="shared" si="20"/>
        <v>577.41079999999999</v>
      </c>
      <c r="R74" s="277">
        <f t="shared" si="21"/>
        <v>1566.47</v>
      </c>
      <c r="S74" s="277">
        <f t="shared" si="22"/>
        <v>132.3648</v>
      </c>
      <c r="T74" s="277">
        <f t="shared" si="23"/>
        <v>1168.6500000000001</v>
      </c>
      <c r="U74" s="277">
        <f t="shared" si="24"/>
        <v>18603</v>
      </c>
    </row>
    <row r="75" spans="1:21" ht="26.1" customHeight="1">
      <c r="A75" s="78" t="s">
        <v>317</v>
      </c>
      <c r="B75" s="286" t="s">
        <v>735</v>
      </c>
      <c r="C75" s="277">
        <v>1.56</v>
      </c>
      <c r="D75" s="277">
        <v>3.12</v>
      </c>
      <c r="E75" s="278">
        <v>9210</v>
      </c>
      <c r="F75" s="277">
        <v>0</v>
      </c>
      <c r="G75" s="277">
        <v>361.84</v>
      </c>
      <c r="H75" s="277">
        <v>150.77000000000001</v>
      </c>
      <c r="I75" s="277">
        <v>75.38</v>
      </c>
      <c r="J75" s="277">
        <v>204.5</v>
      </c>
      <c r="K75" s="277">
        <v>0</v>
      </c>
      <c r="L75" s="277">
        <v>7.0000000000000007E-2</v>
      </c>
      <c r="M75" s="277">
        <v>0.78</v>
      </c>
      <c r="N75" s="277">
        <f t="shared" si="17"/>
        <v>0</v>
      </c>
      <c r="O75" s="277">
        <f t="shared" si="18"/>
        <v>1128.9407999999999</v>
      </c>
      <c r="P75" s="277">
        <f t="shared" si="19"/>
        <v>470.40240000000006</v>
      </c>
      <c r="Q75" s="277">
        <f t="shared" si="20"/>
        <v>235.18559999999999</v>
      </c>
      <c r="R75" s="277">
        <f t="shared" si="21"/>
        <v>638.04000000000008</v>
      </c>
      <c r="S75" s="277">
        <f t="shared" si="22"/>
        <v>0</v>
      </c>
      <c r="T75" s="277">
        <f t="shared" si="23"/>
        <v>451.29</v>
      </c>
      <c r="U75" s="277">
        <f t="shared" si="24"/>
        <v>7183.8</v>
      </c>
    </row>
    <row r="76" spans="1:21" ht="26.1" customHeight="1">
      <c r="A76" s="78" t="s">
        <v>318</v>
      </c>
      <c r="B76" s="286" t="s">
        <v>319</v>
      </c>
      <c r="C76" s="277">
        <v>0.6</v>
      </c>
      <c r="D76" s="277">
        <v>1.2</v>
      </c>
      <c r="E76" s="278">
        <v>4030</v>
      </c>
      <c r="F76" s="277">
        <v>0</v>
      </c>
      <c r="G76" s="277">
        <v>361.84</v>
      </c>
      <c r="H76" s="277">
        <v>150.77000000000001</v>
      </c>
      <c r="I76" s="277">
        <v>75.38</v>
      </c>
      <c r="J76" s="277">
        <v>204.5</v>
      </c>
      <c r="K76" s="277">
        <v>0</v>
      </c>
      <c r="L76" s="277">
        <v>7.0000000000000007E-2</v>
      </c>
      <c r="M76" s="277">
        <v>0.78</v>
      </c>
      <c r="N76" s="277">
        <f t="shared" si="17"/>
        <v>0</v>
      </c>
      <c r="O76" s="277">
        <f t="shared" si="18"/>
        <v>434.20799999999997</v>
      </c>
      <c r="P76" s="277">
        <f t="shared" si="19"/>
        <v>180.92400000000001</v>
      </c>
      <c r="Q76" s="277">
        <f t="shared" si="20"/>
        <v>90.455999999999989</v>
      </c>
      <c r="R76" s="277">
        <f t="shared" si="21"/>
        <v>245.39999999999998</v>
      </c>
      <c r="S76" s="277">
        <f t="shared" si="22"/>
        <v>0</v>
      </c>
      <c r="T76" s="277">
        <f t="shared" si="23"/>
        <v>197.47</v>
      </c>
      <c r="U76" s="277">
        <f t="shared" si="24"/>
        <v>3143.4</v>
      </c>
    </row>
    <row r="77" spans="1:21" ht="26.1" customHeight="1">
      <c r="A77" s="78" t="s">
        <v>320</v>
      </c>
      <c r="B77" s="286" t="s">
        <v>792</v>
      </c>
      <c r="C77" s="277">
        <v>0.39</v>
      </c>
      <c r="D77" s="277">
        <v>0.78</v>
      </c>
      <c r="E77" s="278">
        <v>1680</v>
      </c>
      <c r="F77" s="277">
        <v>0</v>
      </c>
      <c r="G77" s="277">
        <v>361.84</v>
      </c>
      <c r="H77" s="277">
        <v>150.77000000000001</v>
      </c>
      <c r="I77" s="277">
        <v>75.38</v>
      </c>
      <c r="J77" s="277">
        <v>204.5</v>
      </c>
      <c r="K77" s="277">
        <v>0</v>
      </c>
      <c r="L77" s="277">
        <v>7.0000000000000007E-2</v>
      </c>
      <c r="M77" s="277">
        <v>0.78</v>
      </c>
      <c r="N77" s="277">
        <f t="shared" si="17"/>
        <v>0</v>
      </c>
      <c r="O77" s="277">
        <f t="shared" si="18"/>
        <v>282.23519999999996</v>
      </c>
      <c r="P77" s="277">
        <f t="shared" si="19"/>
        <v>117.60060000000001</v>
      </c>
      <c r="Q77" s="277">
        <f t="shared" si="20"/>
        <v>58.796399999999998</v>
      </c>
      <c r="R77" s="277">
        <f t="shared" si="21"/>
        <v>159.51000000000002</v>
      </c>
      <c r="S77" s="277">
        <f t="shared" si="22"/>
        <v>0</v>
      </c>
      <c r="T77" s="277">
        <f t="shared" si="23"/>
        <v>82.320000000000007</v>
      </c>
      <c r="U77" s="277">
        <f t="shared" si="24"/>
        <v>1310.4000000000001</v>
      </c>
    </row>
    <row r="78" spans="1:21" ht="26.1" customHeight="1">
      <c r="A78" s="78" t="s">
        <v>321</v>
      </c>
      <c r="B78" s="286" t="s">
        <v>504</v>
      </c>
      <c r="C78" s="277">
        <v>0.53</v>
      </c>
      <c r="D78" s="277">
        <v>1.06</v>
      </c>
      <c r="E78" s="278">
        <v>3700</v>
      </c>
      <c r="F78" s="277">
        <v>0</v>
      </c>
      <c r="G78" s="277">
        <v>361.84</v>
      </c>
      <c r="H78" s="277">
        <v>150.77000000000001</v>
      </c>
      <c r="I78" s="277">
        <v>75.38</v>
      </c>
      <c r="J78" s="277">
        <v>204.5</v>
      </c>
      <c r="K78" s="277">
        <v>0</v>
      </c>
      <c r="L78" s="277">
        <v>7.0000000000000007E-2</v>
      </c>
      <c r="M78" s="277">
        <v>0.78</v>
      </c>
      <c r="N78" s="277">
        <f t="shared" si="17"/>
        <v>0</v>
      </c>
      <c r="O78" s="277">
        <f t="shared" si="18"/>
        <v>383.55039999999997</v>
      </c>
      <c r="P78" s="277">
        <f t="shared" si="19"/>
        <v>159.81620000000001</v>
      </c>
      <c r="Q78" s="277">
        <f t="shared" si="20"/>
        <v>79.902799999999999</v>
      </c>
      <c r="R78" s="277">
        <f t="shared" si="21"/>
        <v>216.77</v>
      </c>
      <c r="S78" s="277">
        <f t="shared" si="22"/>
        <v>0</v>
      </c>
      <c r="T78" s="277">
        <f t="shared" si="23"/>
        <v>181.29999999999998</v>
      </c>
      <c r="U78" s="277">
        <f t="shared" si="24"/>
        <v>2886</v>
      </c>
    </row>
    <row r="79" spans="1:21" ht="26.1" customHeight="1">
      <c r="A79" s="78" t="s">
        <v>322</v>
      </c>
      <c r="B79" s="286" t="s">
        <v>323</v>
      </c>
      <c r="C79" s="277">
        <v>1.61</v>
      </c>
      <c r="D79" s="277">
        <v>3.22</v>
      </c>
      <c r="E79" s="278">
        <v>8440</v>
      </c>
      <c r="F79" s="277">
        <v>0</v>
      </c>
      <c r="G79" s="277">
        <v>361.84</v>
      </c>
      <c r="H79" s="277">
        <v>150.77000000000001</v>
      </c>
      <c r="I79" s="277">
        <v>75.38</v>
      </c>
      <c r="J79" s="277">
        <v>204.5</v>
      </c>
      <c r="K79" s="277">
        <v>0</v>
      </c>
      <c r="L79" s="277">
        <v>7.0000000000000007E-2</v>
      </c>
      <c r="M79" s="277">
        <v>0.78</v>
      </c>
      <c r="N79" s="277">
        <f t="shared" si="17"/>
        <v>0</v>
      </c>
      <c r="O79" s="277">
        <f t="shared" si="18"/>
        <v>1165.1248000000001</v>
      </c>
      <c r="P79" s="277">
        <f t="shared" si="19"/>
        <v>485.47940000000006</v>
      </c>
      <c r="Q79" s="277">
        <f t="shared" si="20"/>
        <v>242.7236</v>
      </c>
      <c r="R79" s="277">
        <f t="shared" si="21"/>
        <v>658.49</v>
      </c>
      <c r="S79" s="277">
        <f t="shared" si="22"/>
        <v>0</v>
      </c>
      <c r="T79" s="277">
        <f t="shared" si="23"/>
        <v>413.56</v>
      </c>
      <c r="U79" s="277">
        <f t="shared" si="24"/>
        <v>6583.2</v>
      </c>
    </row>
    <row r="80" spans="1:21" ht="26.1" customHeight="1">
      <c r="A80" s="78" t="s">
        <v>324</v>
      </c>
      <c r="B80" s="288" t="s">
        <v>325</v>
      </c>
      <c r="C80" s="277">
        <v>3.64</v>
      </c>
      <c r="D80" s="277">
        <v>7.28</v>
      </c>
      <c r="E80" s="278">
        <v>21670</v>
      </c>
      <c r="F80" s="277">
        <v>60.31</v>
      </c>
      <c r="G80" s="277">
        <v>361.84</v>
      </c>
      <c r="H80" s="277">
        <v>150.77000000000001</v>
      </c>
      <c r="I80" s="277">
        <v>75.38</v>
      </c>
      <c r="J80" s="277">
        <v>204.5</v>
      </c>
      <c r="K80" s="277">
        <v>17.28</v>
      </c>
      <c r="L80" s="277">
        <v>7.0000000000000007E-2</v>
      </c>
      <c r="M80" s="277">
        <v>0.78</v>
      </c>
      <c r="N80" s="277">
        <f t="shared" si="17"/>
        <v>439.05680000000001</v>
      </c>
      <c r="O80" s="277">
        <f t="shared" si="18"/>
        <v>2634.1952000000001</v>
      </c>
      <c r="P80" s="277">
        <f t="shared" si="19"/>
        <v>1097.6056000000001</v>
      </c>
      <c r="Q80" s="277">
        <f t="shared" si="20"/>
        <v>548.76639999999998</v>
      </c>
      <c r="R80" s="277">
        <f t="shared" si="21"/>
        <v>1488.76</v>
      </c>
      <c r="S80" s="277">
        <f t="shared" si="22"/>
        <v>125.79840000000002</v>
      </c>
      <c r="T80" s="277">
        <f t="shared" si="23"/>
        <v>1061.83</v>
      </c>
      <c r="U80" s="277">
        <f t="shared" si="24"/>
        <v>16902.600000000002</v>
      </c>
    </row>
    <row r="81" spans="1:21" ht="26.1" customHeight="1">
      <c r="A81" s="78" t="s">
        <v>326</v>
      </c>
      <c r="B81" s="286" t="s">
        <v>327</v>
      </c>
      <c r="C81" s="277">
        <v>1.98</v>
      </c>
      <c r="D81" s="277">
        <v>3.96</v>
      </c>
      <c r="E81" s="278">
        <v>9330</v>
      </c>
      <c r="F81" s="277">
        <v>0</v>
      </c>
      <c r="G81" s="277">
        <v>361.84</v>
      </c>
      <c r="H81" s="277">
        <v>150.77000000000001</v>
      </c>
      <c r="I81" s="277">
        <v>75.38</v>
      </c>
      <c r="J81" s="277">
        <v>204.5</v>
      </c>
      <c r="K81" s="277">
        <v>0</v>
      </c>
      <c r="L81" s="277">
        <v>7.0000000000000007E-2</v>
      </c>
      <c r="M81" s="277">
        <v>0.78</v>
      </c>
      <c r="N81" s="277">
        <f t="shared" si="17"/>
        <v>0</v>
      </c>
      <c r="O81" s="277">
        <f t="shared" si="18"/>
        <v>1432.8863999999999</v>
      </c>
      <c r="P81" s="277">
        <f t="shared" si="19"/>
        <v>597.04920000000004</v>
      </c>
      <c r="Q81" s="277">
        <f t="shared" si="20"/>
        <v>298.50479999999999</v>
      </c>
      <c r="R81" s="277">
        <f t="shared" si="21"/>
        <v>809.81999999999994</v>
      </c>
      <c r="S81" s="277">
        <f t="shared" si="22"/>
        <v>0</v>
      </c>
      <c r="T81" s="277">
        <f t="shared" si="23"/>
        <v>457.16999999999996</v>
      </c>
      <c r="U81" s="277">
        <f t="shared" si="24"/>
        <v>7277.4000000000005</v>
      </c>
    </row>
    <row r="82" spans="1:21" ht="26.1" customHeight="1" thickBot="1">
      <c r="A82" s="381" t="s">
        <v>328</v>
      </c>
      <c r="B82" s="387" t="s">
        <v>505</v>
      </c>
      <c r="C82" s="383">
        <v>1.67</v>
      </c>
      <c r="D82" s="383">
        <v>3.34</v>
      </c>
      <c r="E82" s="384">
        <v>13100</v>
      </c>
      <c r="F82" s="383">
        <v>0</v>
      </c>
      <c r="G82" s="383">
        <v>361.84</v>
      </c>
      <c r="H82" s="383">
        <v>150.77000000000001</v>
      </c>
      <c r="I82" s="383">
        <v>75.38</v>
      </c>
      <c r="J82" s="383">
        <v>204.5</v>
      </c>
      <c r="K82" s="383">
        <v>0</v>
      </c>
      <c r="L82" s="383">
        <v>7.0000000000000007E-2</v>
      </c>
      <c r="M82" s="383">
        <v>0.78</v>
      </c>
      <c r="N82" s="383">
        <f t="shared" si="17"/>
        <v>0</v>
      </c>
      <c r="O82" s="383">
        <f t="shared" si="18"/>
        <v>1208.5455999999999</v>
      </c>
      <c r="P82" s="383">
        <f t="shared" si="19"/>
        <v>503.5718</v>
      </c>
      <c r="Q82" s="383">
        <f t="shared" si="20"/>
        <v>251.76919999999998</v>
      </c>
      <c r="R82" s="383">
        <f t="shared" si="21"/>
        <v>683.03</v>
      </c>
      <c r="S82" s="383">
        <f t="shared" si="22"/>
        <v>0</v>
      </c>
      <c r="T82" s="383">
        <f t="shared" si="23"/>
        <v>641.90000000000009</v>
      </c>
      <c r="U82" s="383">
        <f t="shared" si="24"/>
        <v>10218</v>
      </c>
    </row>
    <row r="83" spans="1:21" s="90" customFormat="1" ht="26.1" customHeight="1" thickBot="1">
      <c r="A83" s="89" t="s">
        <v>146</v>
      </c>
      <c r="B83" s="385" t="s">
        <v>329</v>
      </c>
      <c r="C83" s="87">
        <f>SUM(C38:C82)-C72</f>
        <v>62.09</v>
      </c>
      <c r="D83" s="87">
        <f>SUM(D38:D82)-D72</f>
        <v>124.18</v>
      </c>
      <c r="E83" s="386">
        <f>SUM(E38:E82)-E72</f>
        <v>348610</v>
      </c>
      <c r="F83" s="87"/>
      <c r="G83" s="87"/>
      <c r="H83" s="87"/>
      <c r="I83" s="87"/>
      <c r="J83" s="87"/>
      <c r="K83" s="87"/>
      <c r="L83" s="87"/>
      <c r="M83" s="87"/>
      <c r="N83" s="87">
        <f t="shared" ref="N83:U83" si="25">SUM(N38:N82)-N72</f>
        <v>1249.6232</v>
      </c>
      <c r="O83" s="87">
        <f t="shared" si="25"/>
        <v>44933.291199999992</v>
      </c>
      <c r="P83" s="87">
        <f t="shared" si="25"/>
        <v>18722.618600000005</v>
      </c>
      <c r="Q83" s="87">
        <f t="shared" si="25"/>
        <v>9360.6884000000009</v>
      </c>
      <c r="R83" s="87">
        <f t="shared" si="25"/>
        <v>25394.809999999998</v>
      </c>
      <c r="S83" s="87">
        <f t="shared" si="25"/>
        <v>545.01120000000014</v>
      </c>
      <c r="T83" s="87">
        <f t="shared" si="25"/>
        <v>17081.89</v>
      </c>
      <c r="U83" s="88">
        <f t="shared" si="25"/>
        <v>271915.8</v>
      </c>
    </row>
    <row r="84" spans="1:21" ht="30" customHeight="1">
      <c r="A84" s="397" t="s">
        <v>330</v>
      </c>
      <c r="B84" s="397"/>
      <c r="C84" s="397"/>
      <c r="D84" s="397"/>
      <c r="E84" s="397"/>
      <c r="F84" s="397"/>
      <c r="G84" s="397"/>
      <c r="H84" s="397"/>
      <c r="I84" s="397"/>
      <c r="J84" s="397"/>
      <c r="K84" s="397"/>
      <c r="L84" s="397"/>
      <c r="M84" s="397"/>
      <c r="N84" s="397"/>
      <c r="O84" s="397"/>
      <c r="P84" s="397"/>
      <c r="Q84" s="397"/>
      <c r="R84" s="397"/>
      <c r="S84" s="397"/>
      <c r="T84" s="388"/>
      <c r="U84" s="388"/>
    </row>
    <row r="85" spans="1:21" ht="28.5" customHeight="1">
      <c r="A85" s="398" t="s">
        <v>762</v>
      </c>
      <c r="B85" s="398"/>
      <c r="C85" s="398"/>
      <c r="D85" s="398"/>
      <c r="E85" s="398"/>
      <c r="F85" s="398"/>
      <c r="G85" s="398"/>
      <c r="H85" s="398"/>
      <c r="I85" s="398"/>
      <c r="J85" s="398"/>
      <c r="K85" s="398"/>
      <c r="L85" s="398"/>
      <c r="M85" s="398"/>
      <c r="N85" s="398"/>
      <c r="O85" s="398"/>
      <c r="P85" s="398"/>
      <c r="Q85" s="398"/>
      <c r="R85" s="398"/>
      <c r="S85" s="398"/>
      <c r="T85" s="286"/>
      <c r="U85" s="286"/>
    </row>
    <row r="86" spans="1:21" ht="24.95" customHeight="1">
      <c r="A86" s="78" t="s">
        <v>279</v>
      </c>
      <c r="B86" s="286" t="s">
        <v>736</v>
      </c>
      <c r="C86" s="277">
        <v>0.34</v>
      </c>
      <c r="D86" s="277">
        <v>0.68</v>
      </c>
      <c r="E86" s="278">
        <v>1510</v>
      </c>
      <c r="F86" s="289"/>
      <c r="G86" s="277">
        <v>361.84</v>
      </c>
      <c r="H86" s="277">
        <v>150.77000000000001</v>
      </c>
      <c r="I86" s="277">
        <v>75.38</v>
      </c>
      <c r="J86" s="277">
        <v>204.5</v>
      </c>
      <c r="K86" s="277">
        <v>0</v>
      </c>
      <c r="L86" s="277">
        <v>7.0000000000000007E-2</v>
      </c>
      <c r="M86" s="277">
        <v>0.78</v>
      </c>
      <c r="N86" s="277" t="s">
        <v>146</v>
      </c>
      <c r="O86" s="277">
        <f t="shared" ref="O86:O107" si="26">$D86*G86</f>
        <v>246.05119999999999</v>
      </c>
      <c r="P86" s="277">
        <f t="shared" ref="P86:P107" si="27">$D86*H86</f>
        <v>102.52360000000002</v>
      </c>
      <c r="Q86" s="277">
        <f t="shared" ref="Q86:Q107" si="28">$D86*I86</f>
        <v>51.258400000000002</v>
      </c>
      <c r="R86" s="277">
        <f t="shared" ref="R86:R107" si="29">$D86*J86</f>
        <v>139.06</v>
      </c>
      <c r="S86" s="277">
        <f t="shared" ref="S86:S107" si="30">$D86*K86</f>
        <v>0</v>
      </c>
      <c r="T86" s="277">
        <f t="shared" ref="T86:T107" si="31">E86*L86*0.7</f>
        <v>73.990000000000009</v>
      </c>
      <c r="U86" s="277">
        <f t="shared" ref="U86:U107" si="32">E86*M86</f>
        <v>1177.8</v>
      </c>
    </row>
    <row r="87" spans="1:21" ht="24.95" customHeight="1">
      <c r="A87" s="78" t="s">
        <v>249</v>
      </c>
      <c r="B87" s="286" t="s">
        <v>506</v>
      </c>
      <c r="C87" s="277">
        <v>1.06</v>
      </c>
      <c r="D87" s="277">
        <v>2.12</v>
      </c>
      <c r="E87" s="278">
        <v>2100</v>
      </c>
      <c r="F87" s="289"/>
      <c r="G87" s="277">
        <v>361.84</v>
      </c>
      <c r="H87" s="277">
        <v>150.77000000000001</v>
      </c>
      <c r="I87" s="277">
        <v>75.38</v>
      </c>
      <c r="J87" s="277">
        <v>204.5</v>
      </c>
      <c r="K87" s="277">
        <v>0</v>
      </c>
      <c r="L87" s="277">
        <v>7.0000000000000007E-2</v>
      </c>
      <c r="M87" s="277">
        <v>0.78</v>
      </c>
      <c r="N87" s="277"/>
      <c r="O87" s="277">
        <f t="shared" si="26"/>
        <v>767.10079999999994</v>
      </c>
      <c r="P87" s="277">
        <f t="shared" si="27"/>
        <v>319.63240000000002</v>
      </c>
      <c r="Q87" s="277">
        <f t="shared" si="28"/>
        <v>159.8056</v>
      </c>
      <c r="R87" s="277">
        <f t="shared" si="29"/>
        <v>433.54</v>
      </c>
      <c r="S87" s="277">
        <f t="shared" si="30"/>
        <v>0</v>
      </c>
      <c r="T87" s="277">
        <f t="shared" si="31"/>
        <v>102.89999999999999</v>
      </c>
      <c r="U87" s="277">
        <f t="shared" si="32"/>
        <v>1638</v>
      </c>
    </row>
    <row r="88" spans="1:21" ht="36.75" customHeight="1">
      <c r="A88" s="78" t="s">
        <v>250</v>
      </c>
      <c r="B88" s="287" t="s">
        <v>737</v>
      </c>
      <c r="C88" s="277">
        <v>0.47</v>
      </c>
      <c r="D88" s="277">
        <v>0.94</v>
      </c>
      <c r="E88" s="278">
        <v>4390</v>
      </c>
      <c r="F88" s="289"/>
      <c r="G88" s="277">
        <v>361.84</v>
      </c>
      <c r="H88" s="277">
        <v>150.77000000000001</v>
      </c>
      <c r="I88" s="277">
        <v>75.38</v>
      </c>
      <c r="J88" s="277">
        <v>204.5</v>
      </c>
      <c r="K88" s="277">
        <v>0</v>
      </c>
      <c r="L88" s="277">
        <v>7.0000000000000007E-2</v>
      </c>
      <c r="M88" s="277">
        <v>0.78</v>
      </c>
      <c r="N88" s="277"/>
      <c r="O88" s="277">
        <f t="shared" si="26"/>
        <v>340.12959999999998</v>
      </c>
      <c r="P88" s="277">
        <f t="shared" si="27"/>
        <v>141.72380000000001</v>
      </c>
      <c r="Q88" s="277">
        <f t="shared" si="28"/>
        <v>70.857199999999992</v>
      </c>
      <c r="R88" s="277">
        <f t="shared" si="29"/>
        <v>192.23</v>
      </c>
      <c r="S88" s="277">
        <f t="shared" si="30"/>
        <v>0</v>
      </c>
      <c r="T88" s="277">
        <f t="shared" si="31"/>
        <v>215.10999999999999</v>
      </c>
      <c r="U88" s="277">
        <f t="shared" si="32"/>
        <v>3424.2000000000003</v>
      </c>
    </row>
    <row r="89" spans="1:21" ht="24.95" customHeight="1">
      <c r="A89" s="78" t="s">
        <v>252</v>
      </c>
      <c r="B89" s="286" t="s">
        <v>738</v>
      </c>
      <c r="C89" s="277">
        <v>0.68</v>
      </c>
      <c r="D89" s="277">
        <v>1.36</v>
      </c>
      <c r="E89" s="278">
        <v>2850</v>
      </c>
      <c r="F89" s="289"/>
      <c r="G89" s="277">
        <v>361.84</v>
      </c>
      <c r="H89" s="277">
        <v>150.77000000000001</v>
      </c>
      <c r="I89" s="277">
        <v>75.38</v>
      </c>
      <c r="J89" s="277">
        <v>204.5</v>
      </c>
      <c r="K89" s="277">
        <v>0</v>
      </c>
      <c r="L89" s="277">
        <v>7.0000000000000007E-2</v>
      </c>
      <c r="M89" s="277">
        <v>0.78</v>
      </c>
      <c r="N89" s="277"/>
      <c r="O89" s="277">
        <f t="shared" si="26"/>
        <v>492.10239999999999</v>
      </c>
      <c r="P89" s="277">
        <f t="shared" si="27"/>
        <v>205.04720000000003</v>
      </c>
      <c r="Q89" s="277">
        <f t="shared" si="28"/>
        <v>102.5168</v>
      </c>
      <c r="R89" s="277">
        <f t="shared" si="29"/>
        <v>278.12</v>
      </c>
      <c r="S89" s="277">
        <f t="shared" si="30"/>
        <v>0</v>
      </c>
      <c r="T89" s="277">
        <f t="shared" si="31"/>
        <v>139.65</v>
      </c>
      <c r="U89" s="277">
        <f t="shared" si="32"/>
        <v>2223</v>
      </c>
    </row>
    <row r="90" spans="1:21" ht="24.95" customHeight="1">
      <c r="A90" s="78" t="s">
        <v>254</v>
      </c>
      <c r="B90" s="286" t="s">
        <v>739</v>
      </c>
      <c r="C90" s="277">
        <v>4.0599999999999996</v>
      </c>
      <c r="D90" s="277">
        <v>8.1199999999999992</v>
      </c>
      <c r="E90" s="278">
        <v>10140</v>
      </c>
      <c r="F90" s="289"/>
      <c r="G90" s="277">
        <v>361.84</v>
      </c>
      <c r="H90" s="277">
        <v>150.77000000000001</v>
      </c>
      <c r="I90" s="277">
        <v>75.38</v>
      </c>
      <c r="J90" s="277">
        <v>204.5</v>
      </c>
      <c r="K90" s="277">
        <v>0</v>
      </c>
      <c r="L90" s="277">
        <v>7.0000000000000007E-2</v>
      </c>
      <c r="M90" s="277">
        <v>0.78</v>
      </c>
      <c r="N90" s="277"/>
      <c r="O90" s="277">
        <f t="shared" si="26"/>
        <v>2938.1407999999997</v>
      </c>
      <c r="P90" s="277">
        <f t="shared" si="27"/>
        <v>1224.2523999999999</v>
      </c>
      <c r="Q90" s="277">
        <f t="shared" si="28"/>
        <v>612.08559999999989</v>
      </c>
      <c r="R90" s="277">
        <f t="shared" si="29"/>
        <v>1660.5399999999997</v>
      </c>
      <c r="S90" s="277">
        <f t="shared" si="30"/>
        <v>0</v>
      </c>
      <c r="T90" s="277">
        <f t="shared" si="31"/>
        <v>496.86</v>
      </c>
      <c r="U90" s="277">
        <f t="shared" si="32"/>
        <v>7909.2</v>
      </c>
    </row>
    <row r="91" spans="1:21" ht="24.95" customHeight="1">
      <c r="A91" s="78" t="s">
        <v>256</v>
      </c>
      <c r="B91" s="286" t="s">
        <v>740</v>
      </c>
      <c r="C91" s="277">
        <v>1.25</v>
      </c>
      <c r="D91" s="277">
        <v>2.5</v>
      </c>
      <c r="E91" s="278">
        <v>2920</v>
      </c>
      <c r="F91" s="289"/>
      <c r="G91" s="277">
        <v>361.84</v>
      </c>
      <c r="H91" s="277">
        <v>150.77000000000001</v>
      </c>
      <c r="I91" s="277">
        <v>75.38</v>
      </c>
      <c r="J91" s="277">
        <v>204.5</v>
      </c>
      <c r="K91" s="277">
        <v>0</v>
      </c>
      <c r="L91" s="277">
        <v>7.0000000000000007E-2</v>
      </c>
      <c r="M91" s="277">
        <v>0.78</v>
      </c>
      <c r="N91" s="277"/>
      <c r="O91" s="277">
        <f t="shared" si="26"/>
        <v>904.59999999999991</v>
      </c>
      <c r="P91" s="277">
        <f t="shared" si="27"/>
        <v>376.92500000000001</v>
      </c>
      <c r="Q91" s="277">
        <f t="shared" si="28"/>
        <v>188.45</v>
      </c>
      <c r="R91" s="277">
        <f t="shared" si="29"/>
        <v>511.25</v>
      </c>
      <c r="S91" s="277">
        <f t="shared" si="30"/>
        <v>0</v>
      </c>
      <c r="T91" s="277">
        <f t="shared" si="31"/>
        <v>143.07999999999998</v>
      </c>
      <c r="U91" s="277">
        <f t="shared" si="32"/>
        <v>2277.6</v>
      </c>
    </row>
    <row r="92" spans="1:21" ht="24.95" customHeight="1">
      <c r="A92" s="78" t="s">
        <v>258</v>
      </c>
      <c r="B92" s="286" t="s">
        <v>741</v>
      </c>
      <c r="C92" s="277">
        <v>0.37</v>
      </c>
      <c r="D92" s="277">
        <v>0.74</v>
      </c>
      <c r="E92" s="278">
        <v>1060</v>
      </c>
      <c r="F92" s="289"/>
      <c r="G92" s="277">
        <v>361.84</v>
      </c>
      <c r="H92" s="277">
        <v>150.77000000000001</v>
      </c>
      <c r="I92" s="277">
        <v>75.38</v>
      </c>
      <c r="J92" s="277">
        <v>204.5</v>
      </c>
      <c r="K92" s="277">
        <v>0</v>
      </c>
      <c r="L92" s="277">
        <v>7.0000000000000007E-2</v>
      </c>
      <c r="M92" s="277">
        <v>0.78</v>
      </c>
      <c r="N92" s="277"/>
      <c r="O92" s="277">
        <f t="shared" si="26"/>
        <v>267.76159999999999</v>
      </c>
      <c r="P92" s="277">
        <f t="shared" si="27"/>
        <v>111.5698</v>
      </c>
      <c r="Q92" s="277">
        <f t="shared" si="28"/>
        <v>55.781199999999998</v>
      </c>
      <c r="R92" s="277">
        <f t="shared" si="29"/>
        <v>151.32999999999998</v>
      </c>
      <c r="S92" s="277">
        <f t="shared" si="30"/>
        <v>0</v>
      </c>
      <c r="T92" s="277">
        <f t="shared" si="31"/>
        <v>51.94</v>
      </c>
      <c r="U92" s="277">
        <f t="shared" si="32"/>
        <v>826.80000000000007</v>
      </c>
    </row>
    <row r="93" spans="1:21" ht="24.95" customHeight="1">
      <c r="A93" s="78" t="s">
        <v>260</v>
      </c>
      <c r="B93" s="286" t="s">
        <v>742</v>
      </c>
      <c r="C93" s="277">
        <v>4.55</v>
      </c>
      <c r="D93" s="277">
        <v>9.1</v>
      </c>
      <c r="E93" s="278">
        <v>19100</v>
      </c>
      <c r="F93" s="289"/>
      <c r="G93" s="277">
        <v>361.84</v>
      </c>
      <c r="H93" s="277">
        <v>150.77000000000001</v>
      </c>
      <c r="I93" s="277">
        <v>75.38</v>
      </c>
      <c r="J93" s="277">
        <v>204.5</v>
      </c>
      <c r="K93" s="277">
        <v>0</v>
      </c>
      <c r="L93" s="277">
        <v>7.0000000000000007E-2</v>
      </c>
      <c r="M93" s="277">
        <v>0.78</v>
      </c>
      <c r="N93" s="277"/>
      <c r="O93" s="277">
        <f t="shared" si="26"/>
        <v>3292.7439999999997</v>
      </c>
      <c r="P93" s="277">
        <f t="shared" si="27"/>
        <v>1372.0070000000001</v>
      </c>
      <c r="Q93" s="277">
        <f t="shared" si="28"/>
        <v>685.95799999999997</v>
      </c>
      <c r="R93" s="277">
        <f t="shared" si="29"/>
        <v>1860.9499999999998</v>
      </c>
      <c r="S93" s="277">
        <f t="shared" si="30"/>
        <v>0</v>
      </c>
      <c r="T93" s="277">
        <f t="shared" si="31"/>
        <v>935.90000000000009</v>
      </c>
      <c r="U93" s="277">
        <f t="shared" si="32"/>
        <v>14898</v>
      </c>
    </row>
    <row r="94" spans="1:21" ht="24.95" customHeight="1">
      <c r="A94" s="78" t="s">
        <v>262</v>
      </c>
      <c r="B94" s="286" t="s">
        <v>743</v>
      </c>
      <c r="C94" s="277">
        <v>0.34</v>
      </c>
      <c r="D94" s="277">
        <v>0.68</v>
      </c>
      <c r="E94" s="278">
        <v>730</v>
      </c>
      <c r="F94" s="289"/>
      <c r="G94" s="277">
        <v>361.84</v>
      </c>
      <c r="H94" s="277">
        <v>150.77000000000001</v>
      </c>
      <c r="I94" s="277">
        <v>75.38</v>
      </c>
      <c r="J94" s="277">
        <v>204.5</v>
      </c>
      <c r="K94" s="277">
        <v>0</v>
      </c>
      <c r="L94" s="277">
        <v>7.0000000000000007E-2</v>
      </c>
      <c r="M94" s="277">
        <v>0.78</v>
      </c>
      <c r="N94" s="277"/>
      <c r="O94" s="277">
        <f t="shared" si="26"/>
        <v>246.05119999999999</v>
      </c>
      <c r="P94" s="277">
        <f t="shared" si="27"/>
        <v>102.52360000000002</v>
      </c>
      <c r="Q94" s="277">
        <f t="shared" si="28"/>
        <v>51.258400000000002</v>
      </c>
      <c r="R94" s="277">
        <f t="shared" si="29"/>
        <v>139.06</v>
      </c>
      <c r="S94" s="277">
        <f t="shared" si="30"/>
        <v>0</v>
      </c>
      <c r="T94" s="277">
        <f t="shared" si="31"/>
        <v>35.769999999999996</v>
      </c>
      <c r="U94" s="277">
        <f t="shared" si="32"/>
        <v>569.4</v>
      </c>
    </row>
    <row r="95" spans="1:21" ht="28.5" customHeight="1">
      <c r="A95" s="78" t="s">
        <v>263</v>
      </c>
      <c r="B95" s="286" t="s">
        <v>331</v>
      </c>
      <c r="C95" s="277">
        <v>0.65</v>
      </c>
      <c r="D95" s="277">
        <v>1.3</v>
      </c>
      <c r="E95" s="278">
        <v>1640</v>
      </c>
      <c r="F95" s="289"/>
      <c r="G95" s="277">
        <v>361.84</v>
      </c>
      <c r="H95" s="277">
        <v>150.77000000000001</v>
      </c>
      <c r="I95" s="277">
        <v>75.38</v>
      </c>
      <c r="J95" s="277">
        <v>204.5</v>
      </c>
      <c r="K95" s="277">
        <v>0</v>
      </c>
      <c r="L95" s="277">
        <v>7.0000000000000007E-2</v>
      </c>
      <c r="M95" s="277">
        <v>0.78</v>
      </c>
      <c r="N95" s="277"/>
      <c r="O95" s="277">
        <f t="shared" si="26"/>
        <v>470.392</v>
      </c>
      <c r="P95" s="277">
        <f t="shared" si="27"/>
        <v>196.00100000000003</v>
      </c>
      <c r="Q95" s="277">
        <f t="shared" si="28"/>
        <v>97.994</v>
      </c>
      <c r="R95" s="277">
        <f t="shared" si="29"/>
        <v>265.85000000000002</v>
      </c>
      <c r="S95" s="277">
        <f t="shared" si="30"/>
        <v>0</v>
      </c>
      <c r="T95" s="277">
        <f t="shared" si="31"/>
        <v>80.36</v>
      </c>
      <c r="U95" s="277">
        <f t="shared" si="32"/>
        <v>1279.2</v>
      </c>
    </row>
    <row r="96" spans="1:21" ht="24.95" customHeight="1">
      <c r="A96" s="78" t="s">
        <v>264</v>
      </c>
      <c r="B96" s="286" t="s">
        <v>507</v>
      </c>
      <c r="C96" s="277">
        <v>0.51</v>
      </c>
      <c r="D96" s="277">
        <v>1.02</v>
      </c>
      <c r="E96" s="278">
        <v>1100</v>
      </c>
      <c r="F96" s="289"/>
      <c r="G96" s="277">
        <v>361.84</v>
      </c>
      <c r="H96" s="277">
        <v>150.77000000000001</v>
      </c>
      <c r="I96" s="277">
        <v>75.38</v>
      </c>
      <c r="J96" s="277">
        <v>204.5</v>
      </c>
      <c r="K96" s="277">
        <v>0</v>
      </c>
      <c r="L96" s="277">
        <v>7.0000000000000007E-2</v>
      </c>
      <c r="M96" s="277">
        <v>0.78</v>
      </c>
      <c r="N96" s="277"/>
      <c r="O96" s="277">
        <f t="shared" si="26"/>
        <v>369.07679999999999</v>
      </c>
      <c r="P96" s="277">
        <f t="shared" si="27"/>
        <v>153.78540000000001</v>
      </c>
      <c r="Q96" s="277">
        <f t="shared" si="28"/>
        <v>76.887599999999992</v>
      </c>
      <c r="R96" s="277">
        <f t="shared" si="29"/>
        <v>208.59</v>
      </c>
      <c r="S96" s="277">
        <f t="shared" si="30"/>
        <v>0</v>
      </c>
      <c r="T96" s="277">
        <f t="shared" si="31"/>
        <v>53.900000000000006</v>
      </c>
      <c r="U96" s="277">
        <f t="shared" si="32"/>
        <v>858</v>
      </c>
    </row>
    <row r="97" spans="1:21" ht="30" customHeight="1">
      <c r="A97" s="78" t="s">
        <v>266</v>
      </c>
      <c r="B97" s="286" t="s">
        <v>332</v>
      </c>
      <c r="C97" s="277">
        <v>4.5</v>
      </c>
      <c r="D97" s="277">
        <v>9</v>
      </c>
      <c r="E97" s="278">
        <v>18570</v>
      </c>
      <c r="F97" s="289"/>
      <c r="G97" s="277">
        <v>361.84</v>
      </c>
      <c r="H97" s="277">
        <v>150.77000000000001</v>
      </c>
      <c r="I97" s="277">
        <v>75.38</v>
      </c>
      <c r="J97" s="277">
        <v>204.5</v>
      </c>
      <c r="K97" s="277">
        <v>0</v>
      </c>
      <c r="L97" s="277">
        <v>7.0000000000000007E-2</v>
      </c>
      <c r="M97" s="277">
        <v>0.78</v>
      </c>
      <c r="N97" s="277"/>
      <c r="O97" s="277">
        <f t="shared" si="26"/>
        <v>3256.56</v>
      </c>
      <c r="P97" s="277">
        <f t="shared" si="27"/>
        <v>1356.93</v>
      </c>
      <c r="Q97" s="277">
        <f t="shared" si="28"/>
        <v>678.42</v>
      </c>
      <c r="R97" s="277">
        <f t="shared" si="29"/>
        <v>1840.5</v>
      </c>
      <c r="S97" s="277">
        <f t="shared" si="30"/>
        <v>0</v>
      </c>
      <c r="T97" s="277">
        <f t="shared" si="31"/>
        <v>909.93</v>
      </c>
      <c r="U97" s="277">
        <f t="shared" si="32"/>
        <v>14484.6</v>
      </c>
    </row>
    <row r="98" spans="1:21" ht="24.95" customHeight="1">
      <c r="A98" s="78" t="s">
        <v>268</v>
      </c>
      <c r="B98" s="286" t="s">
        <v>744</v>
      </c>
      <c r="C98" s="277">
        <v>0.7</v>
      </c>
      <c r="D98" s="277">
        <v>1.4</v>
      </c>
      <c r="E98" s="278">
        <v>2800</v>
      </c>
      <c r="F98" s="289"/>
      <c r="G98" s="277">
        <v>361.84</v>
      </c>
      <c r="H98" s="277">
        <v>150.77000000000001</v>
      </c>
      <c r="I98" s="277">
        <v>75.38</v>
      </c>
      <c r="J98" s="277">
        <v>204.5</v>
      </c>
      <c r="K98" s="277">
        <v>0</v>
      </c>
      <c r="L98" s="277">
        <v>7.0000000000000007E-2</v>
      </c>
      <c r="M98" s="277">
        <v>0.78</v>
      </c>
      <c r="N98" s="277"/>
      <c r="O98" s="277">
        <f t="shared" si="26"/>
        <v>506.57599999999991</v>
      </c>
      <c r="P98" s="277">
        <f t="shared" si="27"/>
        <v>211.078</v>
      </c>
      <c r="Q98" s="277">
        <f t="shared" si="28"/>
        <v>105.53199999999998</v>
      </c>
      <c r="R98" s="277">
        <f t="shared" si="29"/>
        <v>286.29999999999995</v>
      </c>
      <c r="S98" s="277">
        <f t="shared" si="30"/>
        <v>0</v>
      </c>
      <c r="T98" s="277">
        <f t="shared" si="31"/>
        <v>137.20000000000002</v>
      </c>
      <c r="U98" s="277">
        <f t="shared" si="32"/>
        <v>2184</v>
      </c>
    </row>
    <row r="99" spans="1:21" ht="24.95" customHeight="1">
      <c r="A99" s="78" t="s">
        <v>270</v>
      </c>
      <c r="B99" s="286" t="s">
        <v>333</v>
      </c>
      <c r="C99" s="277">
        <v>2.14</v>
      </c>
      <c r="D99" s="277">
        <v>4.28</v>
      </c>
      <c r="E99" s="278">
        <v>10270</v>
      </c>
      <c r="F99" s="289"/>
      <c r="G99" s="277">
        <v>361.84</v>
      </c>
      <c r="H99" s="277">
        <v>150.77000000000001</v>
      </c>
      <c r="I99" s="277">
        <v>75.38</v>
      </c>
      <c r="J99" s="277">
        <v>204.5</v>
      </c>
      <c r="K99" s="277">
        <v>0</v>
      </c>
      <c r="L99" s="277">
        <v>7.0000000000000007E-2</v>
      </c>
      <c r="M99" s="277">
        <v>0.78</v>
      </c>
      <c r="N99" s="277"/>
      <c r="O99" s="277">
        <f t="shared" si="26"/>
        <v>1548.6751999999999</v>
      </c>
      <c r="P99" s="277">
        <f t="shared" si="27"/>
        <v>645.29560000000004</v>
      </c>
      <c r="Q99" s="277">
        <f t="shared" si="28"/>
        <v>322.62639999999999</v>
      </c>
      <c r="R99" s="277">
        <f t="shared" si="29"/>
        <v>875.2600000000001</v>
      </c>
      <c r="S99" s="277">
        <f t="shared" si="30"/>
        <v>0</v>
      </c>
      <c r="T99" s="277">
        <f t="shared" si="31"/>
        <v>503.23</v>
      </c>
      <c r="U99" s="277">
        <f t="shared" si="32"/>
        <v>8010.6</v>
      </c>
    </row>
    <row r="100" spans="1:21" ht="24.95" customHeight="1">
      <c r="A100" s="78" t="s">
        <v>271</v>
      </c>
      <c r="B100" s="286" t="s">
        <v>334</v>
      </c>
      <c r="C100" s="277">
        <v>0.2</v>
      </c>
      <c r="D100" s="277">
        <v>0.4</v>
      </c>
      <c r="E100" s="278">
        <v>1460</v>
      </c>
      <c r="F100" s="289"/>
      <c r="G100" s="277">
        <v>361.84</v>
      </c>
      <c r="H100" s="277">
        <v>150.77000000000001</v>
      </c>
      <c r="I100" s="277">
        <v>75.38</v>
      </c>
      <c r="J100" s="277">
        <v>204.5</v>
      </c>
      <c r="K100" s="277">
        <v>0</v>
      </c>
      <c r="L100" s="277">
        <v>7.0000000000000007E-2</v>
      </c>
      <c r="M100" s="277">
        <v>0.78</v>
      </c>
      <c r="N100" s="277"/>
      <c r="O100" s="277">
        <f t="shared" si="26"/>
        <v>144.73599999999999</v>
      </c>
      <c r="P100" s="277">
        <f t="shared" si="27"/>
        <v>60.308000000000007</v>
      </c>
      <c r="Q100" s="277">
        <f t="shared" si="28"/>
        <v>30.152000000000001</v>
      </c>
      <c r="R100" s="277">
        <f t="shared" si="29"/>
        <v>81.800000000000011</v>
      </c>
      <c r="S100" s="277">
        <f t="shared" si="30"/>
        <v>0</v>
      </c>
      <c r="T100" s="277">
        <f t="shared" si="31"/>
        <v>71.539999999999992</v>
      </c>
      <c r="U100" s="277">
        <f t="shared" si="32"/>
        <v>1138.8</v>
      </c>
    </row>
    <row r="101" spans="1:21" s="82" customFormat="1" ht="56.25" customHeight="1">
      <c r="A101" s="78" t="s">
        <v>273</v>
      </c>
      <c r="B101" s="290" t="s">
        <v>793</v>
      </c>
      <c r="C101" s="277">
        <v>4.37</v>
      </c>
      <c r="D101" s="277">
        <v>8.74</v>
      </c>
      <c r="E101" s="278">
        <v>13500</v>
      </c>
      <c r="F101" s="277"/>
      <c r="G101" s="277">
        <v>361.84</v>
      </c>
      <c r="H101" s="277">
        <v>150.77000000000001</v>
      </c>
      <c r="I101" s="277">
        <v>75.38</v>
      </c>
      <c r="J101" s="277">
        <v>204.5</v>
      </c>
      <c r="K101" s="277">
        <v>17.28</v>
      </c>
      <c r="L101" s="277">
        <v>7.0000000000000007E-2</v>
      </c>
      <c r="M101" s="277">
        <v>0.78</v>
      </c>
      <c r="N101" s="277"/>
      <c r="O101" s="277">
        <f t="shared" si="26"/>
        <v>3162.4816000000001</v>
      </c>
      <c r="P101" s="277">
        <f t="shared" si="27"/>
        <v>1317.7298000000001</v>
      </c>
      <c r="Q101" s="277">
        <f t="shared" si="28"/>
        <v>658.82119999999998</v>
      </c>
      <c r="R101" s="277">
        <f t="shared" si="29"/>
        <v>1787.3300000000002</v>
      </c>
      <c r="S101" s="277">
        <f t="shared" si="30"/>
        <v>151.02720000000002</v>
      </c>
      <c r="T101" s="277">
        <f t="shared" si="31"/>
        <v>661.5</v>
      </c>
      <c r="U101" s="277">
        <f t="shared" si="32"/>
        <v>10530</v>
      </c>
    </row>
    <row r="102" spans="1:21" s="82" customFormat="1" ht="26.25" customHeight="1">
      <c r="A102" s="78" t="s">
        <v>275</v>
      </c>
      <c r="B102" s="286" t="s">
        <v>335</v>
      </c>
      <c r="C102" s="277">
        <v>2.1</v>
      </c>
      <c r="D102" s="277">
        <v>4.2</v>
      </c>
      <c r="E102" s="278">
        <v>4640</v>
      </c>
      <c r="F102" s="289"/>
      <c r="G102" s="277">
        <v>361.84</v>
      </c>
      <c r="H102" s="277">
        <v>150.77000000000001</v>
      </c>
      <c r="I102" s="277">
        <v>75.38</v>
      </c>
      <c r="J102" s="277">
        <v>204.5</v>
      </c>
      <c r="K102" s="277">
        <v>0</v>
      </c>
      <c r="L102" s="277">
        <v>7.0000000000000007E-2</v>
      </c>
      <c r="M102" s="277">
        <v>0.78</v>
      </c>
      <c r="N102" s="277"/>
      <c r="O102" s="277">
        <f t="shared" si="26"/>
        <v>1519.7280000000001</v>
      </c>
      <c r="P102" s="277">
        <f t="shared" si="27"/>
        <v>633.23400000000004</v>
      </c>
      <c r="Q102" s="277">
        <f t="shared" si="28"/>
        <v>316.596</v>
      </c>
      <c r="R102" s="277">
        <f t="shared" si="29"/>
        <v>858.90000000000009</v>
      </c>
      <c r="S102" s="277">
        <f t="shared" si="30"/>
        <v>0</v>
      </c>
      <c r="T102" s="277">
        <f t="shared" si="31"/>
        <v>227.35999999999999</v>
      </c>
      <c r="U102" s="277">
        <f t="shared" si="32"/>
        <v>3619.2000000000003</v>
      </c>
    </row>
    <row r="103" spans="1:21" s="82" customFormat="1" ht="26.1" customHeight="1">
      <c r="A103" s="78" t="s">
        <v>276</v>
      </c>
      <c r="B103" s="286" t="s">
        <v>336</v>
      </c>
      <c r="C103" s="277">
        <v>0.82</v>
      </c>
      <c r="D103" s="277">
        <v>1.64</v>
      </c>
      <c r="E103" s="278">
        <v>1280</v>
      </c>
      <c r="F103" s="289"/>
      <c r="G103" s="277">
        <v>361.84</v>
      </c>
      <c r="H103" s="277">
        <v>150.77000000000001</v>
      </c>
      <c r="I103" s="277">
        <v>75.38</v>
      </c>
      <c r="J103" s="277">
        <v>204.5</v>
      </c>
      <c r="K103" s="277">
        <v>0</v>
      </c>
      <c r="L103" s="277">
        <v>7.0000000000000007E-2</v>
      </c>
      <c r="M103" s="277">
        <v>0.78</v>
      </c>
      <c r="N103" s="277"/>
      <c r="O103" s="277">
        <f t="shared" si="26"/>
        <v>593.41759999999988</v>
      </c>
      <c r="P103" s="277">
        <f t="shared" si="27"/>
        <v>247.2628</v>
      </c>
      <c r="Q103" s="277">
        <f t="shared" si="28"/>
        <v>123.62319999999998</v>
      </c>
      <c r="R103" s="277">
        <f t="shared" si="29"/>
        <v>335.38</v>
      </c>
      <c r="S103" s="277">
        <f t="shared" si="30"/>
        <v>0</v>
      </c>
      <c r="T103" s="277">
        <f t="shared" si="31"/>
        <v>62.72</v>
      </c>
      <c r="U103" s="277">
        <f t="shared" si="32"/>
        <v>998.40000000000009</v>
      </c>
    </row>
    <row r="104" spans="1:21" ht="32.25" customHeight="1">
      <c r="A104" s="78" t="s">
        <v>291</v>
      </c>
      <c r="B104" s="286" t="s">
        <v>337</v>
      </c>
      <c r="C104" s="277">
        <v>1.35</v>
      </c>
      <c r="D104" s="277">
        <v>2.7</v>
      </c>
      <c r="E104" s="278">
        <v>2670</v>
      </c>
      <c r="F104" s="289"/>
      <c r="G104" s="277">
        <v>361.84</v>
      </c>
      <c r="H104" s="277">
        <v>150.77000000000001</v>
      </c>
      <c r="I104" s="277">
        <v>75.38</v>
      </c>
      <c r="J104" s="277">
        <v>204.5</v>
      </c>
      <c r="K104" s="277">
        <v>0</v>
      </c>
      <c r="L104" s="277">
        <v>7.0000000000000007E-2</v>
      </c>
      <c r="M104" s="277">
        <v>0.78</v>
      </c>
      <c r="N104" s="277"/>
      <c r="O104" s="277">
        <f t="shared" si="26"/>
        <v>976.96799999999996</v>
      </c>
      <c r="P104" s="277">
        <f t="shared" si="27"/>
        <v>407.07900000000006</v>
      </c>
      <c r="Q104" s="277">
        <f t="shared" si="28"/>
        <v>203.52600000000001</v>
      </c>
      <c r="R104" s="277">
        <f t="shared" si="29"/>
        <v>552.15000000000009</v>
      </c>
      <c r="S104" s="277">
        <f t="shared" si="30"/>
        <v>0</v>
      </c>
      <c r="T104" s="277">
        <f t="shared" si="31"/>
        <v>130.82999999999998</v>
      </c>
      <c r="U104" s="277">
        <f t="shared" si="32"/>
        <v>2082.6</v>
      </c>
    </row>
    <row r="105" spans="1:21" ht="26.1" customHeight="1">
      <c r="A105" s="78" t="s">
        <v>293</v>
      </c>
      <c r="B105" s="286" t="s">
        <v>338</v>
      </c>
      <c r="C105" s="277">
        <v>2.4500000000000002</v>
      </c>
      <c r="D105" s="277">
        <v>4.9000000000000004</v>
      </c>
      <c r="E105" s="278">
        <v>5470</v>
      </c>
      <c r="F105" s="289"/>
      <c r="G105" s="277">
        <v>361.84</v>
      </c>
      <c r="H105" s="277">
        <v>150.77000000000001</v>
      </c>
      <c r="I105" s="277">
        <v>75.38</v>
      </c>
      <c r="J105" s="277">
        <v>204.5</v>
      </c>
      <c r="K105" s="277">
        <v>0</v>
      </c>
      <c r="L105" s="277">
        <v>7.0000000000000007E-2</v>
      </c>
      <c r="M105" s="277">
        <v>0.78</v>
      </c>
      <c r="N105" s="277"/>
      <c r="O105" s="277">
        <f t="shared" si="26"/>
        <v>1773.0160000000001</v>
      </c>
      <c r="P105" s="277">
        <f t="shared" si="27"/>
        <v>738.77300000000014</v>
      </c>
      <c r="Q105" s="277">
        <f t="shared" si="28"/>
        <v>369.36200000000002</v>
      </c>
      <c r="R105" s="277">
        <f t="shared" si="29"/>
        <v>1002.0500000000001</v>
      </c>
      <c r="S105" s="277">
        <f t="shared" si="30"/>
        <v>0</v>
      </c>
      <c r="T105" s="277">
        <f t="shared" si="31"/>
        <v>268.03000000000003</v>
      </c>
      <c r="U105" s="277">
        <f t="shared" si="32"/>
        <v>4266.6000000000004</v>
      </c>
    </row>
    <row r="106" spans="1:21" ht="30.75" customHeight="1">
      <c r="A106" s="78" t="s">
        <v>295</v>
      </c>
      <c r="B106" s="286" t="s">
        <v>745</v>
      </c>
      <c r="C106" s="277">
        <v>2.63</v>
      </c>
      <c r="D106" s="277">
        <v>5.26</v>
      </c>
      <c r="E106" s="278">
        <v>10440</v>
      </c>
      <c r="F106" s="289"/>
      <c r="G106" s="277">
        <v>361.84</v>
      </c>
      <c r="H106" s="277">
        <v>150.77000000000001</v>
      </c>
      <c r="I106" s="277">
        <v>75.38</v>
      </c>
      <c r="J106" s="277">
        <v>204.5</v>
      </c>
      <c r="K106" s="277">
        <v>0</v>
      </c>
      <c r="L106" s="277">
        <v>7.0000000000000007E-2</v>
      </c>
      <c r="M106" s="277">
        <v>0.78</v>
      </c>
      <c r="N106" s="277"/>
      <c r="O106" s="277">
        <f t="shared" si="26"/>
        <v>1903.2783999999997</v>
      </c>
      <c r="P106" s="277">
        <f t="shared" si="27"/>
        <v>793.05020000000002</v>
      </c>
      <c r="Q106" s="277">
        <f t="shared" si="28"/>
        <v>396.49879999999996</v>
      </c>
      <c r="R106" s="277">
        <f t="shared" si="29"/>
        <v>1075.6699999999998</v>
      </c>
      <c r="S106" s="277">
        <f t="shared" si="30"/>
        <v>0</v>
      </c>
      <c r="T106" s="277">
        <f t="shared" si="31"/>
        <v>511.56</v>
      </c>
      <c r="U106" s="277">
        <f t="shared" si="32"/>
        <v>8143.2000000000007</v>
      </c>
    </row>
    <row r="107" spans="1:21" ht="24" customHeight="1">
      <c r="A107" s="78" t="s">
        <v>297</v>
      </c>
      <c r="B107" s="286" t="s">
        <v>794</v>
      </c>
      <c r="C107" s="277">
        <v>0.78</v>
      </c>
      <c r="D107" s="277">
        <v>1.56</v>
      </c>
      <c r="E107" s="278">
        <v>3410</v>
      </c>
      <c r="F107" s="289"/>
      <c r="G107" s="277">
        <v>361.84</v>
      </c>
      <c r="H107" s="277">
        <v>150.77000000000001</v>
      </c>
      <c r="I107" s="277">
        <v>75.38</v>
      </c>
      <c r="J107" s="277">
        <v>204.5</v>
      </c>
      <c r="K107" s="277">
        <v>0</v>
      </c>
      <c r="L107" s="277">
        <v>7.0000000000000007E-2</v>
      </c>
      <c r="M107" s="277">
        <v>0.78</v>
      </c>
      <c r="N107" s="277"/>
      <c r="O107" s="277">
        <f t="shared" si="26"/>
        <v>564.47039999999993</v>
      </c>
      <c r="P107" s="277">
        <f t="shared" si="27"/>
        <v>235.20120000000003</v>
      </c>
      <c r="Q107" s="277">
        <f t="shared" si="28"/>
        <v>117.5928</v>
      </c>
      <c r="R107" s="277">
        <f t="shared" si="29"/>
        <v>319.02000000000004</v>
      </c>
      <c r="S107" s="277">
        <f t="shared" si="30"/>
        <v>0</v>
      </c>
      <c r="T107" s="277">
        <f t="shared" si="31"/>
        <v>167.09</v>
      </c>
      <c r="U107" s="277">
        <f t="shared" si="32"/>
        <v>2659.8</v>
      </c>
    </row>
    <row r="108" spans="1:21" ht="25.5" customHeight="1">
      <c r="A108" s="394" t="s">
        <v>252</v>
      </c>
      <c r="B108" s="395"/>
      <c r="C108" s="395"/>
      <c r="D108" s="395"/>
      <c r="E108" s="395"/>
      <c r="F108" s="395"/>
      <c r="G108" s="395"/>
      <c r="H108" s="395"/>
      <c r="I108" s="395"/>
      <c r="J108" s="395"/>
      <c r="K108" s="395"/>
      <c r="L108" s="395"/>
      <c r="M108" s="395"/>
      <c r="N108" s="395"/>
      <c r="O108" s="395"/>
      <c r="P108" s="395"/>
      <c r="Q108" s="395"/>
      <c r="R108" s="395"/>
      <c r="S108" s="395"/>
      <c r="T108" s="395"/>
      <c r="U108" s="396"/>
    </row>
    <row r="109" spans="1:21" ht="26.1" customHeight="1">
      <c r="A109" s="281" t="s">
        <v>279</v>
      </c>
      <c r="B109" s="281">
        <v>2</v>
      </c>
      <c r="C109" s="281">
        <v>3</v>
      </c>
      <c r="D109" s="281">
        <v>4</v>
      </c>
      <c r="E109" s="281">
        <v>5</v>
      </c>
      <c r="F109" s="281">
        <v>6</v>
      </c>
      <c r="G109" s="282">
        <v>7</v>
      </c>
      <c r="H109" s="281">
        <v>8</v>
      </c>
      <c r="I109" s="281">
        <v>9</v>
      </c>
      <c r="J109" s="281">
        <v>10</v>
      </c>
      <c r="K109" s="281">
        <v>11</v>
      </c>
      <c r="L109" s="281">
        <v>12</v>
      </c>
      <c r="M109" s="281">
        <v>13</v>
      </c>
      <c r="N109" s="281">
        <v>14</v>
      </c>
      <c r="O109" s="282">
        <v>15</v>
      </c>
      <c r="P109" s="281">
        <v>16</v>
      </c>
      <c r="Q109" s="281">
        <v>17</v>
      </c>
      <c r="R109" s="281">
        <v>18</v>
      </c>
      <c r="S109" s="281">
        <v>19</v>
      </c>
      <c r="T109" s="283">
        <v>20</v>
      </c>
      <c r="U109" s="283">
        <v>21</v>
      </c>
    </row>
    <row r="110" spans="1:21" ht="36.75" customHeight="1">
      <c r="A110" s="78" t="s">
        <v>298</v>
      </c>
      <c r="B110" s="290" t="s">
        <v>746</v>
      </c>
      <c r="C110" s="277">
        <v>0.96</v>
      </c>
      <c r="D110" s="277">
        <v>1.92</v>
      </c>
      <c r="E110" s="278">
        <v>6510</v>
      </c>
      <c r="F110" s="289"/>
      <c r="G110" s="277">
        <v>361.84</v>
      </c>
      <c r="H110" s="277">
        <v>150.77000000000001</v>
      </c>
      <c r="I110" s="277">
        <v>75.38</v>
      </c>
      <c r="J110" s="277">
        <v>204.5</v>
      </c>
      <c r="K110" s="277">
        <v>0</v>
      </c>
      <c r="L110" s="277">
        <v>7.0000000000000007E-2</v>
      </c>
      <c r="M110" s="277">
        <v>0.78</v>
      </c>
      <c r="N110" s="277"/>
      <c r="O110" s="277">
        <f>$D110*G110</f>
        <v>694.73279999999988</v>
      </c>
      <c r="P110" s="277">
        <f>$D110*H110</f>
        <v>289.47840000000002</v>
      </c>
      <c r="Q110" s="277">
        <f>$D110*I110</f>
        <v>144.72959999999998</v>
      </c>
      <c r="R110" s="277">
        <f>$D110*J110</f>
        <v>392.64</v>
      </c>
      <c r="S110" s="277">
        <f>$D110*K110</f>
        <v>0</v>
      </c>
      <c r="T110" s="276">
        <f>E110*L110*0.7</f>
        <v>318.99</v>
      </c>
      <c r="U110" s="276">
        <f>E110*M110</f>
        <v>5077.8</v>
      </c>
    </row>
    <row r="111" spans="1:21" ht="26.1" customHeight="1">
      <c r="A111" s="78" t="s">
        <v>300</v>
      </c>
      <c r="B111" s="286" t="s">
        <v>508</v>
      </c>
      <c r="C111" s="277">
        <v>0.33</v>
      </c>
      <c r="D111" s="277">
        <v>0.66</v>
      </c>
      <c r="E111" s="278">
        <v>980</v>
      </c>
      <c r="F111" s="289"/>
      <c r="G111" s="277">
        <v>361.84</v>
      </c>
      <c r="H111" s="277">
        <v>150.77000000000001</v>
      </c>
      <c r="I111" s="277">
        <v>75.38</v>
      </c>
      <c r="J111" s="277">
        <v>204.5</v>
      </c>
      <c r="K111" s="277">
        <v>0</v>
      </c>
      <c r="L111" s="277">
        <v>7.0000000000000007E-2</v>
      </c>
      <c r="M111" s="277">
        <v>0.78</v>
      </c>
      <c r="N111" s="277"/>
      <c r="O111" s="277">
        <f t="shared" ref="O111:R113" si="33">$D111*G111</f>
        <v>238.81440000000001</v>
      </c>
      <c r="P111" s="277">
        <f t="shared" si="33"/>
        <v>99.508200000000016</v>
      </c>
      <c r="Q111" s="277">
        <f t="shared" si="33"/>
        <v>49.750799999999998</v>
      </c>
      <c r="R111" s="277">
        <f t="shared" si="33"/>
        <v>134.97</v>
      </c>
      <c r="S111" s="277">
        <v>0</v>
      </c>
      <c r="T111" s="276">
        <f>E111*L111*0.7</f>
        <v>48.02</v>
      </c>
      <c r="U111" s="276">
        <f>E111*M111</f>
        <v>764.4</v>
      </c>
    </row>
    <row r="112" spans="1:21" ht="26.1" customHeight="1">
      <c r="A112" s="78" t="s">
        <v>302</v>
      </c>
      <c r="B112" s="286" t="s">
        <v>339</v>
      </c>
      <c r="C112" s="277">
        <v>1.17</v>
      </c>
      <c r="D112" s="277">
        <v>2.34</v>
      </c>
      <c r="E112" s="291">
        <v>2100</v>
      </c>
      <c r="F112" s="289"/>
      <c r="G112" s="277">
        <v>361.84</v>
      </c>
      <c r="H112" s="277">
        <v>150.77000000000001</v>
      </c>
      <c r="I112" s="277">
        <v>75.38</v>
      </c>
      <c r="J112" s="277">
        <v>204.5</v>
      </c>
      <c r="K112" s="277">
        <v>0</v>
      </c>
      <c r="L112" s="277">
        <v>7.0000000000000007E-2</v>
      </c>
      <c r="M112" s="277">
        <v>0.78</v>
      </c>
      <c r="N112" s="277"/>
      <c r="O112" s="277">
        <f t="shared" si="33"/>
        <v>846.70559999999989</v>
      </c>
      <c r="P112" s="277">
        <f t="shared" si="33"/>
        <v>352.80180000000001</v>
      </c>
      <c r="Q112" s="277">
        <f t="shared" si="33"/>
        <v>176.38919999999999</v>
      </c>
      <c r="R112" s="277">
        <f t="shared" si="33"/>
        <v>478.53</v>
      </c>
      <c r="S112" s="277">
        <v>0</v>
      </c>
      <c r="T112" s="276">
        <f>E112*L112*0.7</f>
        <v>102.89999999999999</v>
      </c>
      <c r="U112" s="276">
        <f>E112*M112</f>
        <v>1638</v>
      </c>
    </row>
    <row r="113" spans="1:21" ht="26.1" customHeight="1" thickBot="1">
      <c r="A113" s="381" t="s">
        <v>304</v>
      </c>
      <c r="B113" s="387" t="s">
        <v>340</v>
      </c>
      <c r="C113" s="383">
        <v>0.43</v>
      </c>
      <c r="D113" s="383">
        <v>0.86</v>
      </c>
      <c r="E113" s="384">
        <v>1490</v>
      </c>
      <c r="F113" s="389"/>
      <c r="G113" s="383">
        <v>361.84</v>
      </c>
      <c r="H113" s="383">
        <v>150.77000000000001</v>
      </c>
      <c r="I113" s="383">
        <v>75.38</v>
      </c>
      <c r="J113" s="383">
        <v>204.5</v>
      </c>
      <c r="K113" s="383">
        <v>0</v>
      </c>
      <c r="L113" s="383">
        <v>7.0000000000000007E-2</v>
      </c>
      <c r="M113" s="383">
        <v>0.78</v>
      </c>
      <c r="N113" s="383"/>
      <c r="O113" s="383">
        <f t="shared" si="33"/>
        <v>311.18239999999997</v>
      </c>
      <c r="P113" s="383">
        <f t="shared" si="33"/>
        <v>129.66220000000001</v>
      </c>
      <c r="Q113" s="383">
        <f t="shared" si="33"/>
        <v>64.826799999999992</v>
      </c>
      <c r="R113" s="383">
        <f t="shared" si="33"/>
        <v>175.87</v>
      </c>
      <c r="S113" s="383">
        <v>0</v>
      </c>
      <c r="T113" s="390">
        <f>E113*L113*0.7</f>
        <v>73.010000000000005</v>
      </c>
      <c r="U113" s="390">
        <f>E113*M113</f>
        <v>1162.2</v>
      </c>
    </row>
    <row r="114" spans="1:21" s="90" customFormat="1" ht="26.1" customHeight="1" thickBot="1">
      <c r="A114" s="91"/>
      <c r="B114" s="385" t="s">
        <v>341</v>
      </c>
      <c r="C114" s="87">
        <f>SUM(C86:C113)-C109</f>
        <v>39.210000000000008</v>
      </c>
      <c r="D114" s="87">
        <f>SUM(D86:D113)-D109</f>
        <v>78.420000000000016</v>
      </c>
      <c r="E114" s="386">
        <f>SUM(E86:E113)-E109</f>
        <v>133130</v>
      </c>
      <c r="F114" s="87"/>
      <c r="G114" s="87"/>
      <c r="H114" s="87"/>
      <c r="I114" s="87"/>
      <c r="J114" s="92"/>
      <c r="K114" s="92"/>
      <c r="L114" s="92"/>
      <c r="M114" s="92"/>
      <c r="N114" s="92"/>
      <c r="O114" s="87">
        <f t="shared" ref="O114:U114" si="34">SUM(O86:O113)-O109</f>
        <v>28375.4928</v>
      </c>
      <c r="P114" s="87">
        <f t="shared" si="34"/>
        <v>11823.383400000001</v>
      </c>
      <c r="Q114" s="87">
        <f t="shared" si="34"/>
        <v>5911.2995999999994</v>
      </c>
      <c r="R114" s="87">
        <f t="shared" si="34"/>
        <v>16036.889999999998</v>
      </c>
      <c r="S114" s="87">
        <f t="shared" si="34"/>
        <v>151.02720000000002</v>
      </c>
      <c r="T114" s="87">
        <f t="shared" si="34"/>
        <v>6523.3700000000008</v>
      </c>
      <c r="U114" s="88">
        <f t="shared" si="34"/>
        <v>103841.4</v>
      </c>
    </row>
    <row r="115" spans="1:21" ht="24.75" customHeight="1">
      <c r="A115" s="397" t="s">
        <v>342</v>
      </c>
      <c r="B115" s="397"/>
      <c r="C115" s="397"/>
      <c r="D115" s="397"/>
      <c r="E115" s="397"/>
      <c r="F115" s="397"/>
      <c r="G115" s="397"/>
      <c r="H115" s="397"/>
      <c r="I115" s="397"/>
      <c r="J115" s="397"/>
      <c r="K115" s="397"/>
      <c r="L115" s="397"/>
      <c r="M115" s="397"/>
      <c r="N115" s="397"/>
      <c r="O115" s="397"/>
      <c r="P115" s="397"/>
      <c r="Q115" s="397"/>
      <c r="R115" s="397"/>
      <c r="S115" s="397"/>
      <c r="T115" s="388"/>
      <c r="U115" s="388"/>
    </row>
    <row r="116" spans="1:21" ht="24.75" customHeight="1">
      <c r="A116" s="398" t="s">
        <v>763</v>
      </c>
      <c r="B116" s="398"/>
      <c r="C116" s="398"/>
      <c r="D116" s="398"/>
      <c r="E116" s="398"/>
      <c r="F116" s="398"/>
      <c r="G116" s="398"/>
      <c r="H116" s="398"/>
      <c r="I116" s="398"/>
      <c r="J116" s="398"/>
      <c r="K116" s="398"/>
      <c r="L116" s="398"/>
      <c r="M116" s="398"/>
      <c r="N116" s="398"/>
      <c r="O116" s="398"/>
      <c r="P116" s="398"/>
      <c r="Q116" s="398"/>
      <c r="R116" s="398"/>
      <c r="S116" s="398"/>
      <c r="T116" s="286"/>
      <c r="U116" s="286"/>
    </row>
    <row r="117" spans="1:21" ht="24.95" customHeight="1">
      <c r="A117" s="292" t="s">
        <v>279</v>
      </c>
      <c r="B117" s="286" t="s">
        <v>343</v>
      </c>
      <c r="C117" s="277">
        <v>0.88</v>
      </c>
      <c r="D117" s="277">
        <v>1.76</v>
      </c>
      <c r="E117" s="278">
        <v>1050</v>
      </c>
      <c r="F117" s="289"/>
      <c r="G117" s="277">
        <v>361.84</v>
      </c>
      <c r="H117" s="277">
        <v>150.77000000000001</v>
      </c>
      <c r="I117" s="277">
        <v>75.38</v>
      </c>
      <c r="J117" s="277">
        <v>204.5</v>
      </c>
      <c r="K117" s="277">
        <v>17.28</v>
      </c>
      <c r="L117" s="277">
        <v>7.0000000000000007E-2</v>
      </c>
      <c r="M117" s="277">
        <v>0.78</v>
      </c>
      <c r="N117" s="277"/>
      <c r="O117" s="277">
        <f t="shared" ref="O117:O143" si="35">$D117*G117</f>
        <v>636.83839999999998</v>
      </c>
      <c r="P117" s="277">
        <f t="shared" ref="P117:P143" si="36">$D117*H117</f>
        <v>265.35520000000002</v>
      </c>
      <c r="Q117" s="277">
        <f t="shared" ref="Q117:Q143" si="37">$D117*I117</f>
        <v>132.6688</v>
      </c>
      <c r="R117" s="277">
        <f t="shared" ref="R117:R143" si="38">$D117*J117</f>
        <v>359.92</v>
      </c>
      <c r="S117" s="277">
        <v>33.844799999999999</v>
      </c>
      <c r="T117" s="277">
        <f t="shared" ref="T117:T143" si="39">E117*L117*0.7</f>
        <v>51.449999999999996</v>
      </c>
      <c r="U117" s="277">
        <f t="shared" ref="U117:U143" si="40">E117*M117</f>
        <v>819</v>
      </c>
    </row>
    <row r="118" spans="1:21" ht="24.95" customHeight="1">
      <c r="A118" s="292" t="s">
        <v>249</v>
      </c>
      <c r="B118" s="286" t="s">
        <v>509</v>
      </c>
      <c r="C118" s="277">
        <v>0.2</v>
      </c>
      <c r="D118" s="277">
        <v>0.4</v>
      </c>
      <c r="E118" s="278">
        <v>600</v>
      </c>
      <c r="F118" s="289"/>
      <c r="G118" s="277">
        <v>361.84</v>
      </c>
      <c r="H118" s="277">
        <v>150.77000000000001</v>
      </c>
      <c r="I118" s="277">
        <v>75.38</v>
      </c>
      <c r="J118" s="277">
        <v>204.5</v>
      </c>
      <c r="K118" s="277">
        <v>0</v>
      </c>
      <c r="L118" s="277">
        <v>7.0000000000000007E-2</v>
      </c>
      <c r="M118" s="277">
        <v>0.78</v>
      </c>
      <c r="N118" s="277"/>
      <c r="O118" s="277">
        <f t="shared" si="35"/>
        <v>144.73599999999999</v>
      </c>
      <c r="P118" s="277">
        <f t="shared" si="36"/>
        <v>60.308000000000007</v>
      </c>
      <c r="Q118" s="277">
        <f t="shared" si="37"/>
        <v>30.152000000000001</v>
      </c>
      <c r="R118" s="277">
        <f t="shared" si="38"/>
        <v>81.800000000000011</v>
      </c>
      <c r="S118" s="277">
        <v>0</v>
      </c>
      <c r="T118" s="277">
        <f t="shared" si="39"/>
        <v>29.400000000000002</v>
      </c>
      <c r="U118" s="277">
        <f t="shared" si="40"/>
        <v>468</v>
      </c>
    </row>
    <row r="119" spans="1:21" ht="26.1" customHeight="1">
      <c r="A119" s="292" t="s">
        <v>250</v>
      </c>
      <c r="B119" s="293" t="s">
        <v>344</v>
      </c>
      <c r="C119" s="277">
        <v>0.86</v>
      </c>
      <c r="D119" s="277">
        <v>1.72</v>
      </c>
      <c r="E119" s="278">
        <v>1040</v>
      </c>
      <c r="F119" s="289"/>
      <c r="G119" s="277">
        <v>361.84</v>
      </c>
      <c r="H119" s="277">
        <v>150.77000000000001</v>
      </c>
      <c r="I119" s="277">
        <v>75.38</v>
      </c>
      <c r="J119" s="277">
        <v>204.5</v>
      </c>
      <c r="K119" s="277">
        <v>0</v>
      </c>
      <c r="L119" s="277">
        <v>7.0000000000000007E-2</v>
      </c>
      <c r="M119" s="277">
        <v>0.78</v>
      </c>
      <c r="N119" s="277"/>
      <c r="O119" s="277">
        <f t="shared" si="35"/>
        <v>622.36479999999995</v>
      </c>
      <c r="P119" s="277">
        <f t="shared" si="36"/>
        <v>259.32440000000003</v>
      </c>
      <c r="Q119" s="277">
        <f t="shared" si="37"/>
        <v>129.65359999999998</v>
      </c>
      <c r="R119" s="277">
        <f t="shared" si="38"/>
        <v>351.74</v>
      </c>
      <c r="S119" s="277">
        <v>0</v>
      </c>
      <c r="T119" s="277">
        <f t="shared" si="39"/>
        <v>50.960000000000008</v>
      </c>
      <c r="U119" s="277">
        <f t="shared" si="40"/>
        <v>811.2</v>
      </c>
    </row>
    <row r="120" spans="1:21" ht="26.1" customHeight="1">
      <c r="A120" s="292" t="s">
        <v>252</v>
      </c>
      <c r="B120" s="286" t="s">
        <v>345</v>
      </c>
      <c r="C120" s="277">
        <v>0.26</v>
      </c>
      <c r="D120" s="277">
        <v>0.52</v>
      </c>
      <c r="E120" s="278"/>
      <c r="F120" s="289"/>
      <c r="G120" s="277">
        <v>361.84</v>
      </c>
      <c r="H120" s="277">
        <v>150.77000000000001</v>
      </c>
      <c r="I120" s="277">
        <v>75.38</v>
      </c>
      <c r="J120" s="277">
        <v>204.5</v>
      </c>
      <c r="K120" s="277">
        <v>0</v>
      </c>
      <c r="L120" s="277">
        <v>7.0000000000000007E-2</v>
      </c>
      <c r="M120" s="277">
        <v>0.78</v>
      </c>
      <c r="N120" s="277"/>
      <c r="O120" s="277">
        <f t="shared" si="35"/>
        <v>188.1568</v>
      </c>
      <c r="P120" s="277">
        <f t="shared" si="36"/>
        <v>78.400400000000005</v>
      </c>
      <c r="Q120" s="277">
        <f t="shared" si="37"/>
        <v>39.197600000000001</v>
      </c>
      <c r="R120" s="277">
        <f t="shared" si="38"/>
        <v>106.34</v>
      </c>
      <c r="S120" s="277">
        <v>0</v>
      </c>
      <c r="T120" s="277">
        <f t="shared" si="39"/>
        <v>0</v>
      </c>
      <c r="U120" s="277">
        <f t="shared" si="40"/>
        <v>0</v>
      </c>
    </row>
    <row r="121" spans="1:21" ht="32.25" customHeight="1">
      <c r="A121" s="292" t="s">
        <v>254</v>
      </c>
      <c r="B121" s="290" t="s">
        <v>795</v>
      </c>
      <c r="C121" s="277">
        <v>0.74</v>
      </c>
      <c r="D121" s="277">
        <v>1.48</v>
      </c>
      <c r="E121" s="278">
        <v>1480</v>
      </c>
      <c r="F121" s="289"/>
      <c r="G121" s="277">
        <v>361.84</v>
      </c>
      <c r="H121" s="277">
        <v>150.77000000000001</v>
      </c>
      <c r="I121" s="277">
        <v>75.38</v>
      </c>
      <c r="J121" s="277">
        <v>204.5</v>
      </c>
      <c r="K121" s="277">
        <v>0</v>
      </c>
      <c r="L121" s="277">
        <v>7.0000000000000007E-2</v>
      </c>
      <c r="M121" s="277">
        <v>0.78</v>
      </c>
      <c r="N121" s="277"/>
      <c r="O121" s="277">
        <f t="shared" si="35"/>
        <v>535.52319999999997</v>
      </c>
      <c r="P121" s="277">
        <f t="shared" si="36"/>
        <v>223.1396</v>
      </c>
      <c r="Q121" s="277">
        <f t="shared" si="37"/>
        <v>111.5624</v>
      </c>
      <c r="R121" s="277">
        <f t="shared" si="38"/>
        <v>302.65999999999997</v>
      </c>
      <c r="S121" s="277">
        <v>0</v>
      </c>
      <c r="T121" s="277">
        <f t="shared" si="39"/>
        <v>72.52</v>
      </c>
      <c r="U121" s="277">
        <f t="shared" si="40"/>
        <v>1154.4000000000001</v>
      </c>
    </row>
    <row r="122" spans="1:21" ht="26.1" customHeight="1">
      <c r="A122" s="292" t="s">
        <v>256</v>
      </c>
      <c r="B122" s="286" t="s">
        <v>346</v>
      </c>
      <c r="C122" s="277">
        <v>0.49</v>
      </c>
      <c r="D122" s="277">
        <v>0.98</v>
      </c>
      <c r="E122" s="278">
        <v>860</v>
      </c>
      <c r="F122" s="289"/>
      <c r="G122" s="277">
        <v>361.84</v>
      </c>
      <c r="H122" s="277">
        <v>150.77000000000001</v>
      </c>
      <c r="I122" s="277">
        <v>75.38</v>
      </c>
      <c r="J122" s="277">
        <v>204.5</v>
      </c>
      <c r="K122" s="277">
        <v>0</v>
      </c>
      <c r="L122" s="277">
        <v>7.0000000000000007E-2</v>
      </c>
      <c r="M122" s="277">
        <v>0.78</v>
      </c>
      <c r="N122" s="277"/>
      <c r="O122" s="277">
        <f t="shared" si="35"/>
        <v>354.60319999999996</v>
      </c>
      <c r="P122" s="277">
        <f t="shared" si="36"/>
        <v>147.75460000000001</v>
      </c>
      <c r="Q122" s="277">
        <f t="shared" si="37"/>
        <v>73.872399999999999</v>
      </c>
      <c r="R122" s="277">
        <f t="shared" si="38"/>
        <v>200.41</v>
      </c>
      <c r="S122" s="277">
        <v>0</v>
      </c>
      <c r="T122" s="277">
        <f t="shared" si="39"/>
        <v>42.14</v>
      </c>
      <c r="U122" s="277">
        <f t="shared" si="40"/>
        <v>670.80000000000007</v>
      </c>
    </row>
    <row r="123" spans="1:21" ht="39.75" customHeight="1">
      <c r="A123" s="292" t="s">
        <v>258</v>
      </c>
      <c r="B123" s="290" t="s">
        <v>747</v>
      </c>
      <c r="C123" s="277">
        <v>0.43</v>
      </c>
      <c r="D123" s="277">
        <v>0.86</v>
      </c>
      <c r="E123" s="278"/>
      <c r="F123" s="289"/>
      <c r="G123" s="277">
        <v>361.84</v>
      </c>
      <c r="H123" s="277">
        <v>150.77000000000001</v>
      </c>
      <c r="I123" s="277">
        <v>75.38</v>
      </c>
      <c r="J123" s="277">
        <v>204.5</v>
      </c>
      <c r="K123" s="277">
        <v>0</v>
      </c>
      <c r="L123" s="277">
        <v>7.0000000000000007E-2</v>
      </c>
      <c r="M123" s="277">
        <v>0.78</v>
      </c>
      <c r="N123" s="277"/>
      <c r="O123" s="277">
        <f t="shared" si="35"/>
        <v>311.18239999999997</v>
      </c>
      <c r="P123" s="277">
        <f t="shared" si="36"/>
        <v>129.66220000000001</v>
      </c>
      <c r="Q123" s="277">
        <f t="shared" si="37"/>
        <v>64.826799999999992</v>
      </c>
      <c r="R123" s="277">
        <f t="shared" si="38"/>
        <v>175.87</v>
      </c>
      <c r="S123" s="277">
        <v>0</v>
      </c>
      <c r="T123" s="277">
        <f t="shared" si="39"/>
        <v>0</v>
      </c>
      <c r="U123" s="277">
        <f t="shared" si="40"/>
        <v>0</v>
      </c>
    </row>
    <row r="124" spans="1:21" ht="39.75" customHeight="1">
      <c r="A124" s="292" t="s">
        <v>260</v>
      </c>
      <c r="B124" s="290" t="s">
        <v>748</v>
      </c>
      <c r="C124" s="277">
        <v>0.78</v>
      </c>
      <c r="D124" s="277">
        <v>1.56</v>
      </c>
      <c r="E124" s="278">
        <v>700</v>
      </c>
      <c r="F124" s="289"/>
      <c r="G124" s="277">
        <v>361.84</v>
      </c>
      <c r="H124" s="277">
        <v>150.77000000000001</v>
      </c>
      <c r="I124" s="277">
        <v>75.38</v>
      </c>
      <c r="J124" s="277">
        <v>204.5</v>
      </c>
      <c r="K124" s="277">
        <v>0</v>
      </c>
      <c r="L124" s="277">
        <v>7.0000000000000007E-2</v>
      </c>
      <c r="M124" s="277">
        <v>0.78</v>
      </c>
      <c r="N124" s="277"/>
      <c r="O124" s="277">
        <f t="shared" si="35"/>
        <v>564.47039999999993</v>
      </c>
      <c r="P124" s="277">
        <f t="shared" si="36"/>
        <v>235.20120000000003</v>
      </c>
      <c r="Q124" s="277">
        <f t="shared" si="37"/>
        <v>117.5928</v>
      </c>
      <c r="R124" s="277">
        <f t="shared" si="38"/>
        <v>319.02000000000004</v>
      </c>
      <c r="S124" s="277">
        <v>0</v>
      </c>
      <c r="T124" s="277">
        <f t="shared" si="39"/>
        <v>34.300000000000004</v>
      </c>
      <c r="U124" s="277">
        <f t="shared" si="40"/>
        <v>546</v>
      </c>
    </row>
    <row r="125" spans="1:21" ht="26.1" customHeight="1">
      <c r="A125" s="292" t="s">
        <v>262</v>
      </c>
      <c r="B125" s="286" t="s">
        <v>347</v>
      </c>
      <c r="C125" s="277">
        <v>0.38</v>
      </c>
      <c r="D125" s="277">
        <v>0.76</v>
      </c>
      <c r="E125" s="291">
        <v>840</v>
      </c>
      <c r="F125" s="289"/>
      <c r="G125" s="277">
        <v>361.84</v>
      </c>
      <c r="H125" s="277">
        <v>150.77000000000001</v>
      </c>
      <c r="I125" s="277">
        <v>75.38</v>
      </c>
      <c r="J125" s="277">
        <v>204.5</v>
      </c>
      <c r="K125" s="277">
        <v>0</v>
      </c>
      <c r="L125" s="277">
        <v>7.0000000000000007E-2</v>
      </c>
      <c r="M125" s="277">
        <v>0.78</v>
      </c>
      <c r="N125" s="277"/>
      <c r="O125" s="277">
        <f t="shared" si="35"/>
        <v>274.9984</v>
      </c>
      <c r="P125" s="277">
        <f t="shared" si="36"/>
        <v>114.58520000000001</v>
      </c>
      <c r="Q125" s="277">
        <f t="shared" si="37"/>
        <v>57.288799999999995</v>
      </c>
      <c r="R125" s="277">
        <f t="shared" si="38"/>
        <v>155.42000000000002</v>
      </c>
      <c r="S125" s="277">
        <v>0</v>
      </c>
      <c r="T125" s="277">
        <f t="shared" si="39"/>
        <v>41.160000000000004</v>
      </c>
      <c r="U125" s="277">
        <f t="shared" si="40"/>
        <v>655.20000000000005</v>
      </c>
    </row>
    <row r="126" spans="1:21" ht="26.1" customHeight="1">
      <c r="A126" s="292" t="s">
        <v>263</v>
      </c>
      <c r="B126" s="286" t="s">
        <v>348</v>
      </c>
      <c r="C126" s="277">
        <v>1.6</v>
      </c>
      <c r="D126" s="277">
        <v>3.2</v>
      </c>
      <c r="E126" s="278"/>
      <c r="F126" s="289"/>
      <c r="G126" s="277">
        <v>361.84</v>
      </c>
      <c r="H126" s="277">
        <v>150.77000000000001</v>
      </c>
      <c r="I126" s="277">
        <v>75.38</v>
      </c>
      <c r="J126" s="277">
        <v>204.5</v>
      </c>
      <c r="K126" s="277">
        <v>0</v>
      </c>
      <c r="L126" s="277">
        <v>7.0000000000000007E-2</v>
      </c>
      <c r="M126" s="277">
        <v>0.78</v>
      </c>
      <c r="N126" s="277"/>
      <c r="O126" s="277">
        <f t="shared" si="35"/>
        <v>1157.8879999999999</v>
      </c>
      <c r="P126" s="277">
        <f t="shared" si="36"/>
        <v>482.46400000000006</v>
      </c>
      <c r="Q126" s="277">
        <f t="shared" si="37"/>
        <v>241.21600000000001</v>
      </c>
      <c r="R126" s="277">
        <f t="shared" si="38"/>
        <v>654.40000000000009</v>
      </c>
      <c r="S126" s="277">
        <v>0</v>
      </c>
      <c r="T126" s="277">
        <f t="shared" si="39"/>
        <v>0</v>
      </c>
      <c r="U126" s="277">
        <f t="shared" si="40"/>
        <v>0</v>
      </c>
    </row>
    <row r="127" spans="1:21" ht="26.1" customHeight="1">
      <c r="A127" s="292" t="s">
        <v>264</v>
      </c>
      <c r="B127" s="286" t="s">
        <v>349</v>
      </c>
      <c r="C127" s="277">
        <v>0.67</v>
      </c>
      <c r="D127" s="277">
        <v>1.34</v>
      </c>
      <c r="E127" s="278">
        <v>330</v>
      </c>
      <c r="F127" s="289"/>
      <c r="G127" s="277">
        <v>361.84</v>
      </c>
      <c r="H127" s="277">
        <v>150.77000000000001</v>
      </c>
      <c r="I127" s="277">
        <v>75.38</v>
      </c>
      <c r="J127" s="277">
        <v>204.5</v>
      </c>
      <c r="K127" s="277">
        <v>0</v>
      </c>
      <c r="L127" s="277">
        <v>7.0000000000000007E-2</v>
      </c>
      <c r="M127" s="277">
        <v>0.78</v>
      </c>
      <c r="N127" s="277"/>
      <c r="O127" s="277">
        <f t="shared" si="35"/>
        <v>484.86559999999997</v>
      </c>
      <c r="P127" s="277">
        <f t="shared" si="36"/>
        <v>202.03180000000003</v>
      </c>
      <c r="Q127" s="277">
        <f t="shared" si="37"/>
        <v>101.00920000000001</v>
      </c>
      <c r="R127" s="277">
        <f t="shared" si="38"/>
        <v>274.03000000000003</v>
      </c>
      <c r="S127" s="277">
        <v>0</v>
      </c>
      <c r="T127" s="277">
        <f t="shared" si="39"/>
        <v>16.170000000000002</v>
      </c>
      <c r="U127" s="277">
        <f t="shared" si="40"/>
        <v>257.40000000000003</v>
      </c>
    </row>
    <row r="128" spans="1:21" ht="22.5" customHeight="1">
      <c r="A128" s="292" t="s">
        <v>266</v>
      </c>
      <c r="B128" s="286" t="s">
        <v>350</v>
      </c>
      <c r="C128" s="277">
        <v>0.36</v>
      </c>
      <c r="D128" s="277">
        <v>0.72</v>
      </c>
      <c r="E128" s="278">
        <v>1120</v>
      </c>
      <c r="F128" s="289"/>
      <c r="G128" s="277">
        <v>361.84</v>
      </c>
      <c r="H128" s="277">
        <v>150.77000000000001</v>
      </c>
      <c r="I128" s="277">
        <v>75.38</v>
      </c>
      <c r="J128" s="277">
        <v>204.5</v>
      </c>
      <c r="K128" s="277">
        <v>0</v>
      </c>
      <c r="L128" s="277">
        <v>7.0000000000000007E-2</v>
      </c>
      <c r="M128" s="277">
        <v>0.78</v>
      </c>
      <c r="N128" s="277"/>
      <c r="O128" s="277">
        <f t="shared" si="35"/>
        <v>260.52479999999997</v>
      </c>
      <c r="P128" s="277">
        <f t="shared" si="36"/>
        <v>108.5544</v>
      </c>
      <c r="Q128" s="277">
        <f t="shared" si="37"/>
        <v>54.273599999999995</v>
      </c>
      <c r="R128" s="277">
        <f t="shared" si="38"/>
        <v>147.23999999999998</v>
      </c>
      <c r="S128" s="277">
        <v>0</v>
      </c>
      <c r="T128" s="277">
        <f t="shared" si="39"/>
        <v>54.88</v>
      </c>
      <c r="U128" s="277">
        <f t="shared" si="40"/>
        <v>873.6</v>
      </c>
    </row>
    <row r="129" spans="1:21" ht="30.75" customHeight="1">
      <c r="A129" s="292" t="s">
        <v>268</v>
      </c>
      <c r="B129" s="286" t="s">
        <v>351</v>
      </c>
      <c r="C129" s="277">
        <v>0.35</v>
      </c>
      <c r="D129" s="277">
        <v>0.7</v>
      </c>
      <c r="E129" s="278">
        <v>730</v>
      </c>
      <c r="F129" s="289"/>
      <c r="G129" s="277">
        <v>361.84</v>
      </c>
      <c r="H129" s="277">
        <v>150.77000000000001</v>
      </c>
      <c r="I129" s="277">
        <v>75.38</v>
      </c>
      <c r="J129" s="277">
        <v>204.5</v>
      </c>
      <c r="K129" s="277">
        <v>0</v>
      </c>
      <c r="L129" s="277">
        <v>7.0000000000000007E-2</v>
      </c>
      <c r="M129" s="277">
        <v>0.78</v>
      </c>
      <c r="N129" s="277"/>
      <c r="O129" s="277">
        <f t="shared" si="35"/>
        <v>253.28799999999995</v>
      </c>
      <c r="P129" s="277">
        <f t="shared" si="36"/>
        <v>105.539</v>
      </c>
      <c r="Q129" s="277">
        <f t="shared" si="37"/>
        <v>52.765999999999991</v>
      </c>
      <c r="R129" s="277">
        <f t="shared" si="38"/>
        <v>143.14999999999998</v>
      </c>
      <c r="S129" s="277">
        <v>0</v>
      </c>
      <c r="T129" s="277">
        <f t="shared" si="39"/>
        <v>35.769999999999996</v>
      </c>
      <c r="U129" s="277">
        <f t="shared" si="40"/>
        <v>569.4</v>
      </c>
    </row>
    <row r="130" spans="1:21" ht="26.1" customHeight="1">
      <c r="A130" s="292" t="s">
        <v>270</v>
      </c>
      <c r="B130" s="286" t="s">
        <v>352</v>
      </c>
      <c r="C130" s="277">
        <v>1</v>
      </c>
      <c r="D130" s="277">
        <v>2</v>
      </c>
      <c r="E130" s="278">
        <v>1500</v>
      </c>
      <c r="F130" s="289"/>
      <c r="G130" s="277">
        <v>361.84</v>
      </c>
      <c r="H130" s="277">
        <v>150.77000000000001</v>
      </c>
      <c r="I130" s="277">
        <v>75.38</v>
      </c>
      <c r="J130" s="277">
        <v>204.5</v>
      </c>
      <c r="K130" s="277">
        <v>0</v>
      </c>
      <c r="L130" s="277">
        <v>7.0000000000000007E-2</v>
      </c>
      <c r="M130" s="277">
        <v>0.78</v>
      </c>
      <c r="N130" s="277"/>
      <c r="O130" s="277">
        <f t="shared" si="35"/>
        <v>723.68</v>
      </c>
      <c r="P130" s="277">
        <f t="shared" si="36"/>
        <v>301.54000000000002</v>
      </c>
      <c r="Q130" s="277">
        <f t="shared" si="37"/>
        <v>150.76</v>
      </c>
      <c r="R130" s="277">
        <f t="shared" si="38"/>
        <v>409</v>
      </c>
      <c r="S130" s="277">
        <v>0</v>
      </c>
      <c r="T130" s="277">
        <f t="shared" si="39"/>
        <v>73.5</v>
      </c>
      <c r="U130" s="277">
        <f t="shared" si="40"/>
        <v>1170</v>
      </c>
    </row>
    <row r="131" spans="1:21" ht="26.1" customHeight="1">
      <c r="A131" s="292" t="s">
        <v>271</v>
      </c>
      <c r="B131" s="286" t="s">
        <v>353</v>
      </c>
      <c r="C131" s="277">
        <v>1.78</v>
      </c>
      <c r="D131" s="277">
        <v>3.56</v>
      </c>
      <c r="E131" s="278"/>
      <c r="F131" s="289"/>
      <c r="G131" s="277">
        <v>361.84</v>
      </c>
      <c r="H131" s="277">
        <v>150.77000000000001</v>
      </c>
      <c r="I131" s="277">
        <v>75.38</v>
      </c>
      <c r="J131" s="277">
        <v>204.5</v>
      </c>
      <c r="K131" s="277">
        <v>0</v>
      </c>
      <c r="L131" s="277">
        <v>7.0000000000000007E-2</v>
      </c>
      <c r="M131" s="277">
        <v>0.78</v>
      </c>
      <c r="N131" s="277"/>
      <c r="O131" s="277">
        <f t="shared" si="35"/>
        <v>1288.1504</v>
      </c>
      <c r="P131" s="277">
        <f t="shared" si="36"/>
        <v>536.74120000000005</v>
      </c>
      <c r="Q131" s="277">
        <f t="shared" si="37"/>
        <v>268.3528</v>
      </c>
      <c r="R131" s="277">
        <f t="shared" si="38"/>
        <v>728.02</v>
      </c>
      <c r="S131" s="277">
        <v>0</v>
      </c>
      <c r="T131" s="277">
        <f t="shared" si="39"/>
        <v>0</v>
      </c>
      <c r="U131" s="277">
        <f t="shared" si="40"/>
        <v>0</v>
      </c>
    </row>
    <row r="132" spans="1:21" ht="26.1" customHeight="1">
      <c r="A132" s="292" t="s">
        <v>273</v>
      </c>
      <c r="B132" s="286" t="s">
        <v>749</v>
      </c>
      <c r="C132" s="277">
        <v>0.68</v>
      </c>
      <c r="D132" s="277">
        <v>1.36</v>
      </c>
      <c r="E132" s="278">
        <v>240</v>
      </c>
      <c r="F132" s="289"/>
      <c r="G132" s="277">
        <v>361.84</v>
      </c>
      <c r="H132" s="277">
        <v>150.77000000000001</v>
      </c>
      <c r="I132" s="277">
        <v>75.38</v>
      </c>
      <c r="J132" s="277">
        <v>204.5</v>
      </c>
      <c r="K132" s="277">
        <v>0</v>
      </c>
      <c r="L132" s="277">
        <v>7.0000000000000007E-2</v>
      </c>
      <c r="M132" s="277">
        <v>0.78</v>
      </c>
      <c r="N132" s="277"/>
      <c r="O132" s="277">
        <f t="shared" si="35"/>
        <v>492.10239999999999</v>
      </c>
      <c r="P132" s="277">
        <f t="shared" si="36"/>
        <v>205.04720000000003</v>
      </c>
      <c r="Q132" s="277">
        <f t="shared" si="37"/>
        <v>102.5168</v>
      </c>
      <c r="R132" s="277">
        <f t="shared" si="38"/>
        <v>278.12</v>
      </c>
      <c r="S132" s="277">
        <v>0</v>
      </c>
      <c r="T132" s="277">
        <f t="shared" si="39"/>
        <v>11.76</v>
      </c>
      <c r="U132" s="277">
        <f t="shared" si="40"/>
        <v>187.20000000000002</v>
      </c>
    </row>
    <row r="133" spans="1:21" ht="29.25" customHeight="1">
      <c r="A133" s="292" t="s">
        <v>275</v>
      </c>
      <c r="B133" s="286" t="s">
        <v>354</v>
      </c>
      <c r="C133" s="277">
        <v>0.73</v>
      </c>
      <c r="D133" s="277">
        <v>1.46</v>
      </c>
      <c r="E133" s="291">
        <v>960</v>
      </c>
      <c r="F133" s="289"/>
      <c r="G133" s="277">
        <v>361.84</v>
      </c>
      <c r="H133" s="277">
        <v>150.77000000000001</v>
      </c>
      <c r="I133" s="277">
        <v>75.38</v>
      </c>
      <c r="J133" s="277">
        <v>204.5</v>
      </c>
      <c r="K133" s="277">
        <v>0</v>
      </c>
      <c r="L133" s="277">
        <v>7.0000000000000007E-2</v>
      </c>
      <c r="M133" s="277">
        <v>0.78</v>
      </c>
      <c r="N133" s="277"/>
      <c r="O133" s="277">
        <f t="shared" si="35"/>
        <v>528.28639999999996</v>
      </c>
      <c r="P133" s="277">
        <f t="shared" si="36"/>
        <v>220.1242</v>
      </c>
      <c r="Q133" s="277">
        <f t="shared" si="37"/>
        <v>110.05479999999999</v>
      </c>
      <c r="R133" s="277">
        <f t="shared" si="38"/>
        <v>298.57</v>
      </c>
      <c r="S133" s="277">
        <v>0</v>
      </c>
      <c r="T133" s="277">
        <f t="shared" si="39"/>
        <v>47.04</v>
      </c>
      <c r="U133" s="277">
        <f t="shared" si="40"/>
        <v>748.80000000000007</v>
      </c>
    </row>
    <row r="134" spans="1:21" ht="28.5" customHeight="1">
      <c r="A134" s="292" t="s">
        <v>276</v>
      </c>
      <c r="B134" s="286" t="s">
        <v>510</v>
      </c>
      <c r="C134" s="277">
        <v>0.43</v>
      </c>
      <c r="D134" s="277">
        <v>0.86</v>
      </c>
      <c r="E134" s="278">
        <v>420</v>
      </c>
      <c r="F134" s="289"/>
      <c r="G134" s="277">
        <v>361.84</v>
      </c>
      <c r="H134" s="277">
        <v>150.77000000000001</v>
      </c>
      <c r="I134" s="277">
        <v>75.38</v>
      </c>
      <c r="J134" s="277">
        <v>204.5</v>
      </c>
      <c r="K134" s="277">
        <v>0</v>
      </c>
      <c r="L134" s="277">
        <v>7.0000000000000007E-2</v>
      </c>
      <c r="M134" s="277">
        <v>0.78</v>
      </c>
      <c r="N134" s="277"/>
      <c r="O134" s="277">
        <f t="shared" si="35"/>
        <v>311.18239999999997</v>
      </c>
      <c r="P134" s="277">
        <f t="shared" si="36"/>
        <v>129.66220000000001</v>
      </c>
      <c r="Q134" s="277">
        <f t="shared" si="37"/>
        <v>64.826799999999992</v>
      </c>
      <c r="R134" s="277">
        <f t="shared" si="38"/>
        <v>175.87</v>
      </c>
      <c r="S134" s="277">
        <v>0</v>
      </c>
      <c r="T134" s="277">
        <f t="shared" si="39"/>
        <v>20.580000000000002</v>
      </c>
      <c r="U134" s="277">
        <f t="shared" si="40"/>
        <v>327.60000000000002</v>
      </c>
    </row>
    <row r="135" spans="1:21" ht="26.1" customHeight="1">
      <c r="A135" s="292" t="s">
        <v>291</v>
      </c>
      <c r="B135" s="286" t="s">
        <v>355</v>
      </c>
      <c r="C135" s="277">
        <v>1.67</v>
      </c>
      <c r="D135" s="277">
        <v>3.34</v>
      </c>
      <c r="E135" s="278">
        <v>500</v>
      </c>
      <c r="F135" s="289"/>
      <c r="G135" s="277">
        <v>361.84</v>
      </c>
      <c r="H135" s="277">
        <v>150.77000000000001</v>
      </c>
      <c r="I135" s="277">
        <v>75.38</v>
      </c>
      <c r="J135" s="277">
        <v>204.5</v>
      </c>
      <c r="K135" s="277">
        <v>0</v>
      </c>
      <c r="L135" s="277">
        <v>7.0000000000000007E-2</v>
      </c>
      <c r="M135" s="277">
        <v>0.78</v>
      </c>
      <c r="N135" s="277"/>
      <c r="O135" s="277">
        <f t="shared" si="35"/>
        <v>1208.5455999999999</v>
      </c>
      <c r="P135" s="277">
        <f t="shared" si="36"/>
        <v>503.5718</v>
      </c>
      <c r="Q135" s="277">
        <f t="shared" si="37"/>
        <v>251.76919999999998</v>
      </c>
      <c r="R135" s="277">
        <f t="shared" si="38"/>
        <v>683.03</v>
      </c>
      <c r="S135" s="277">
        <v>0</v>
      </c>
      <c r="T135" s="277">
        <f t="shared" si="39"/>
        <v>24.5</v>
      </c>
      <c r="U135" s="277">
        <f t="shared" si="40"/>
        <v>390</v>
      </c>
    </row>
    <row r="136" spans="1:21" ht="26.1" customHeight="1">
      <c r="A136" s="292" t="s">
        <v>293</v>
      </c>
      <c r="B136" s="286" t="s">
        <v>356</v>
      </c>
      <c r="C136" s="277">
        <v>1.3</v>
      </c>
      <c r="D136" s="277">
        <v>2.6</v>
      </c>
      <c r="E136" s="278">
        <v>2220</v>
      </c>
      <c r="F136" s="289"/>
      <c r="G136" s="277">
        <v>361.84</v>
      </c>
      <c r="H136" s="277">
        <v>150.77000000000001</v>
      </c>
      <c r="I136" s="277">
        <v>75.38</v>
      </c>
      <c r="J136" s="277">
        <v>204.5</v>
      </c>
      <c r="K136" s="277">
        <v>0</v>
      </c>
      <c r="L136" s="277">
        <v>7.0000000000000007E-2</v>
      </c>
      <c r="M136" s="277">
        <v>0.78</v>
      </c>
      <c r="N136" s="277"/>
      <c r="O136" s="277">
        <f t="shared" si="35"/>
        <v>940.78399999999999</v>
      </c>
      <c r="P136" s="277">
        <f t="shared" si="36"/>
        <v>392.00200000000007</v>
      </c>
      <c r="Q136" s="277">
        <f t="shared" si="37"/>
        <v>195.988</v>
      </c>
      <c r="R136" s="277">
        <f t="shared" si="38"/>
        <v>531.70000000000005</v>
      </c>
      <c r="S136" s="277">
        <v>0</v>
      </c>
      <c r="T136" s="277">
        <f t="shared" si="39"/>
        <v>108.78</v>
      </c>
      <c r="U136" s="277">
        <f t="shared" si="40"/>
        <v>1731.6000000000001</v>
      </c>
    </row>
    <row r="137" spans="1:21" ht="22.5" customHeight="1">
      <c r="A137" s="292" t="s">
        <v>295</v>
      </c>
      <c r="B137" s="286" t="s">
        <v>357</v>
      </c>
      <c r="C137" s="277">
        <v>2.25</v>
      </c>
      <c r="D137" s="277">
        <v>4.5</v>
      </c>
      <c r="E137" s="278">
        <v>3540</v>
      </c>
      <c r="F137" s="289"/>
      <c r="G137" s="277">
        <v>361.84</v>
      </c>
      <c r="H137" s="277">
        <v>150.77000000000001</v>
      </c>
      <c r="I137" s="277">
        <v>75.38</v>
      </c>
      <c r="J137" s="277">
        <v>204.5</v>
      </c>
      <c r="K137" s="277">
        <v>0</v>
      </c>
      <c r="L137" s="277">
        <v>7.0000000000000007E-2</v>
      </c>
      <c r="M137" s="277">
        <v>0.78</v>
      </c>
      <c r="N137" s="277"/>
      <c r="O137" s="277">
        <f t="shared" si="35"/>
        <v>1628.28</v>
      </c>
      <c r="P137" s="277">
        <f t="shared" si="36"/>
        <v>678.46500000000003</v>
      </c>
      <c r="Q137" s="277">
        <f t="shared" si="37"/>
        <v>339.21</v>
      </c>
      <c r="R137" s="277">
        <f t="shared" si="38"/>
        <v>920.25</v>
      </c>
      <c r="S137" s="277">
        <v>0</v>
      </c>
      <c r="T137" s="277">
        <f t="shared" si="39"/>
        <v>173.46</v>
      </c>
      <c r="U137" s="277">
        <f t="shared" si="40"/>
        <v>2761.2000000000003</v>
      </c>
    </row>
    <row r="138" spans="1:21" ht="26.1" customHeight="1">
      <c r="A138" s="292" t="s">
        <v>297</v>
      </c>
      <c r="B138" s="286" t="s">
        <v>358</v>
      </c>
      <c r="C138" s="277">
        <v>0.68</v>
      </c>
      <c r="D138" s="277">
        <v>1.36</v>
      </c>
      <c r="E138" s="278">
        <v>2080</v>
      </c>
      <c r="F138" s="289"/>
      <c r="G138" s="277">
        <v>361.84</v>
      </c>
      <c r="H138" s="277">
        <v>150.77000000000001</v>
      </c>
      <c r="I138" s="277">
        <v>75.38</v>
      </c>
      <c r="J138" s="277">
        <v>204.5</v>
      </c>
      <c r="K138" s="277">
        <v>0</v>
      </c>
      <c r="L138" s="277">
        <v>7.0000000000000007E-2</v>
      </c>
      <c r="M138" s="277">
        <v>0.78</v>
      </c>
      <c r="N138" s="277"/>
      <c r="O138" s="277">
        <f t="shared" si="35"/>
        <v>492.10239999999999</v>
      </c>
      <c r="P138" s="277">
        <f t="shared" si="36"/>
        <v>205.04720000000003</v>
      </c>
      <c r="Q138" s="277">
        <f t="shared" si="37"/>
        <v>102.5168</v>
      </c>
      <c r="R138" s="277">
        <f t="shared" si="38"/>
        <v>278.12</v>
      </c>
      <c r="S138" s="277">
        <v>0</v>
      </c>
      <c r="T138" s="277">
        <f t="shared" si="39"/>
        <v>101.92000000000002</v>
      </c>
      <c r="U138" s="277">
        <f t="shared" si="40"/>
        <v>1622.4</v>
      </c>
    </row>
    <row r="139" spans="1:21" ht="24" customHeight="1">
      <c r="A139" s="292" t="s">
        <v>298</v>
      </c>
      <c r="B139" s="286" t="s">
        <v>359</v>
      </c>
      <c r="C139" s="277">
        <v>0.67</v>
      </c>
      <c r="D139" s="277">
        <v>1.34</v>
      </c>
      <c r="E139" s="278"/>
      <c r="F139" s="289"/>
      <c r="G139" s="277">
        <v>361.84</v>
      </c>
      <c r="H139" s="277">
        <v>150.77000000000001</v>
      </c>
      <c r="I139" s="277">
        <v>75.38</v>
      </c>
      <c r="J139" s="277">
        <v>204.5</v>
      </c>
      <c r="K139" s="277">
        <v>0</v>
      </c>
      <c r="L139" s="277">
        <v>7.0000000000000007E-2</v>
      </c>
      <c r="M139" s="277">
        <v>0.78</v>
      </c>
      <c r="N139" s="277"/>
      <c r="O139" s="277">
        <f t="shared" si="35"/>
        <v>484.86559999999997</v>
      </c>
      <c r="P139" s="277">
        <f t="shared" si="36"/>
        <v>202.03180000000003</v>
      </c>
      <c r="Q139" s="277">
        <f t="shared" si="37"/>
        <v>101.00920000000001</v>
      </c>
      <c r="R139" s="277">
        <f t="shared" si="38"/>
        <v>274.03000000000003</v>
      </c>
      <c r="S139" s="277">
        <v>0</v>
      </c>
      <c r="T139" s="277">
        <f t="shared" si="39"/>
        <v>0</v>
      </c>
      <c r="U139" s="277">
        <f t="shared" si="40"/>
        <v>0</v>
      </c>
    </row>
    <row r="140" spans="1:21" ht="26.1" customHeight="1">
      <c r="A140" s="292" t="s">
        <v>300</v>
      </c>
      <c r="B140" s="286" t="s">
        <v>360</v>
      </c>
      <c r="C140" s="277">
        <v>0.19</v>
      </c>
      <c r="D140" s="277">
        <v>0.38</v>
      </c>
      <c r="E140" s="278">
        <v>160</v>
      </c>
      <c r="F140" s="289"/>
      <c r="G140" s="277">
        <v>361.84</v>
      </c>
      <c r="H140" s="277">
        <v>150.77000000000001</v>
      </c>
      <c r="I140" s="277">
        <v>75.38</v>
      </c>
      <c r="J140" s="277">
        <v>204.5</v>
      </c>
      <c r="K140" s="277">
        <v>0</v>
      </c>
      <c r="L140" s="277">
        <v>7.0000000000000007E-2</v>
      </c>
      <c r="M140" s="277">
        <v>0.78</v>
      </c>
      <c r="N140" s="277"/>
      <c r="O140" s="277">
        <f t="shared" si="35"/>
        <v>137.4992</v>
      </c>
      <c r="P140" s="277">
        <f t="shared" si="36"/>
        <v>57.292600000000007</v>
      </c>
      <c r="Q140" s="277">
        <f t="shared" si="37"/>
        <v>28.644399999999997</v>
      </c>
      <c r="R140" s="277">
        <f t="shared" si="38"/>
        <v>77.710000000000008</v>
      </c>
      <c r="S140" s="277">
        <v>0</v>
      </c>
      <c r="T140" s="277">
        <f t="shared" si="39"/>
        <v>7.84</v>
      </c>
      <c r="U140" s="277">
        <f t="shared" si="40"/>
        <v>124.80000000000001</v>
      </c>
    </row>
    <row r="141" spans="1:21" ht="26.1" customHeight="1">
      <c r="A141" s="292" t="s">
        <v>302</v>
      </c>
      <c r="B141" s="286" t="s">
        <v>361</v>
      </c>
      <c r="C141" s="277">
        <v>0.35</v>
      </c>
      <c r="D141" s="277">
        <v>0.7</v>
      </c>
      <c r="E141" s="278">
        <v>110</v>
      </c>
      <c r="F141" s="289"/>
      <c r="G141" s="277">
        <v>361.84</v>
      </c>
      <c r="H141" s="277">
        <v>150.77000000000001</v>
      </c>
      <c r="I141" s="277">
        <v>75.38</v>
      </c>
      <c r="J141" s="277">
        <v>204.5</v>
      </c>
      <c r="K141" s="277">
        <v>0</v>
      </c>
      <c r="L141" s="277">
        <v>7.0000000000000007E-2</v>
      </c>
      <c r="M141" s="277">
        <v>0.78</v>
      </c>
      <c r="N141" s="277"/>
      <c r="O141" s="277">
        <f t="shared" si="35"/>
        <v>253.28799999999995</v>
      </c>
      <c r="P141" s="277">
        <f t="shared" si="36"/>
        <v>105.539</v>
      </c>
      <c r="Q141" s="277">
        <f t="shared" si="37"/>
        <v>52.765999999999991</v>
      </c>
      <c r="R141" s="277">
        <f t="shared" si="38"/>
        <v>143.14999999999998</v>
      </c>
      <c r="S141" s="277">
        <v>0</v>
      </c>
      <c r="T141" s="277">
        <f t="shared" si="39"/>
        <v>5.3900000000000006</v>
      </c>
      <c r="U141" s="277">
        <f t="shared" si="40"/>
        <v>85.8</v>
      </c>
    </row>
    <row r="142" spans="1:21" ht="26.1" customHeight="1">
      <c r="A142" s="292" t="s">
        <v>304</v>
      </c>
      <c r="B142" s="286" t="s">
        <v>362</v>
      </c>
      <c r="C142" s="277">
        <v>1.75</v>
      </c>
      <c r="D142" s="277">
        <v>3.5</v>
      </c>
      <c r="E142" s="278">
        <v>930</v>
      </c>
      <c r="F142" s="289"/>
      <c r="G142" s="277">
        <v>361.84</v>
      </c>
      <c r="H142" s="277">
        <v>150.77000000000001</v>
      </c>
      <c r="I142" s="277">
        <v>75.38</v>
      </c>
      <c r="J142" s="277">
        <v>204.5</v>
      </c>
      <c r="K142" s="277">
        <v>0</v>
      </c>
      <c r="L142" s="277">
        <v>7.0000000000000007E-2</v>
      </c>
      <c r="M142" s="277">
        <v>0.78</v>
      </c>
      <c r="N142" s="277"/>
      <c r="O142" s="277">
        <f t="shared" si="35"/>
        <v>1266.4399999999998</v>
      </c>
      <c r="P142" s="277">
        <f t="shared" si="36"/>
        <v>527.69500000000005</v>
      </c>
      <c r="Q142" s="277">
        <f t="shared" si="37"/>
        <v>263.83</v>
      </c>
      <c r="R142" s="277">
        <f t="shared" si="38"/>
        <v>715.75</v>
      </c>
      <c r="S142" s="277">
        <v>0</v>
      </c>
      <c r="T142" s="277">
        <f t="shared" si="39"/>
        <v>45.57</v>
      </c>
      <c r="U142" s="277">
        <f t="shared" si="40"/>
        <v>725.4</v>
      </c>
    </row>
    <row r="143" spans="1:21" ht="26.1" customHeight="1">
      <c r="A143" s="292" t="s">
        <v>305</v>
      </c>
      <c r="B143" s="286" t="s">
        <v>363</v>
      </c>
      <c r="C143" s="277">
        <v>0.76</v>
      </c>
      <c r="D143" s="277">
        <v>1.52</v>
      </c>
      <c r="E143" s="278"/>
      <c r="F143" s="289"/>
      <c r="G143" s="277">
        <v>361.84</v>
      </c>
      <c r="H143" s="277">
        <v>150.77000000000001</v>
      </c>
      <c r="I143" s="277">
        <v>75.38</v>
      </c>
      <c r="J143" s="277">
        <v>204.5</v>
      </c>
      <c r="K143" s="277">
        <v>0</v>
      </c>
      <c r="L143" s="277">
        <v>7.0000000000000007E-2</v>
      </c>
      <c r="M143" s="277">
        <v>0.78</v>
      </c>
      <c r="N143" s="277"/>
      <c r="O143" s="277">
        <f t="shared" si="35"/>
        <v>549.99680000000001</v>
      </c>
      <c r="P143" s="277">
        <f t="shared" si="36"/>
        <v>229.17040000000003</v>
      </c>
      <c r="Q143" s="277">
        <f t="shared" si="37"/>
        <v>114.57759999999999</v>
      </c>
      <c r="R143" s="277">
        <f t="shared" si="38"/>
        <v>310.84000000000003</v>
      </c>
      <c r="S143" s="277">
        <v>0</v>
      </c>
      <c r="T143" s="277">
        <f t="shared" si="39"/>
        <v>0</v>
      </c>
      <c r="U143" s="277">
        <f t="shared" si="40"/>
        <v>0</v>
      </c>
    </row>
    <row r="144" spans="1:21" ht="26.1" customHeight="1">
      <c r="A144" s="394" t="s">
        <v>254</v>
      </c>
      <c r="B144" s="395"/>
      <c r="C144" s="395"/>
      <c r="D144" s="395"/>
      <c r="E144" s="395"/>
      <c r="F144" s="395"/>
      <c r="G144" s="395"/>
      <c r="H144" s="395"/>
      <c r="I144" s="395"/>
      <c r="J144" s="395"/>
      <c r="K144" s="395"/>
      <c r="L144" s="395"/>
      <c r="M144" s="395"/>
      <c r="N144" s="395"/>
      <c r="O144" s="395"/>
      <c r="P144" s="395"/>
      <c r="Q144" s="395"/>
      <c r="R144" s="395"/>
      <c r="S144" s="395"/>
      <c r="T144" s="395"/>
      <c r="U144" s="396"/>
    </row>
    <row r="145" spans="1:21" ht="26.1" customHeight="1">
      <c r="A145" s="280" t="s">
        <v>279</v>
      </c>
      <c r="B145" s="281">
        <v>2</v>
      </c>
      <c r="C145" s="281">
        <v>3</v>
      </c>
      <c r="D145" s="281">
        <v>4</v>
      </c>
      <c r="E145" s="281">
        <v>5</v>
      </c>
      <c r="F145" s="281">
        <v>6</v>
      </c>
      <c r="G145" s="282">
        <v>7</v>
      </c>
      <c r="H145" s="281">
        <v>8</v>
      </c>
      <c r="I145" s="281">
        <v>9</v>
      </c>
      <c r="J145" s="281">
        <v>10</v>
      </c>
      <c r="K145" s="281">
        <v>11</v>
      </c>
      <c r="L145" s="281">
        <v>12</v>
      </c>
      <c r="M145" s="281">
        <v>13</v>
      </c>
      <c r="N145" s="281">
        <v>14</v>
      </c>
      <c r="O145" s="282">
        <v>15</v>
      </c>
      <c r="P145" s="281">
        <v>16</v>
      </c>
      <c r="Q145" s="281">
        <v>17</v>
      </c>
      <c r="R145" s="281">
        <v>18</v>
      </c>
      <c r="S145" s="281">
        <v>19</v>
      </c>
      <c r="T145" s="283">
        <v>20</v>
      </c>
      <c r="U145" s="283">
        <v>21</v>
      </c>
    </row>
    <row r="146" spans="1:21" ht="26.1" customHeight="1">
      <c r="A146" s="294" t="s">
        <v>306</v>
      </c>
      <c r="B146" s="276" t="s">
        <v>364</v>
      </c>
      <c r="C146" s="277">
        <v>1.62</v>
      </c>
      <c r="D146" s="277">
        <v>3.24</v>
      </c>
      <c r="E146" s="278">
        <v>550</v>
      </c>
      <c r="F146" s="289"/>
      <c r="G146" s="277">
        <v>361.84</v>
      </c>
      <c r="H146" s="277">
        <v>150.77000000000001</v>
      </c>
      <c r="I146" s="277">
        <v>75.38</v>
      </c>
      <c r="J146" s="277">
        <v>204.5</v>
      </c>
      <c r="K146" s="277">
        <v>0</v>
      </c>
      <c r="L146" s="277">
        <v>7.0000000000000007E-2</v>
      </c>
      <c r="M146" s="277">
        <v>0.78</v>
      </c>
      <c r="N146" s="277"/>
      <c r="O146" s="277">
        <f t="shared" ref="O146:O181" si="41">$D146*G146</f>
        <v>1172.3616</v>
      </c>
      <c r="P146" s="277">
        <f t="shared" ref="P146:P181" si="42">$D146*H146</f>
        <v>488.49480000000005</v>
      </c>
      <c r="Q146" s="277">
        <f t="shared" ref="Q146:Q181" si="43">$D146*I146</f>
        <v>244.2312</v>
      </c>
      <c r="R146" s="277">
        <f t="shared" ref="R146:R181" si="44">$D146*J146</f>
        <v>662.58</v>
      </c>
      <c r="S146" s="277">
        <v>0</v>
      </c>
      <c r="T146" s="277">
        <f t="shared" ref="T146:T181" si="45">E146*L146*0.7</f>
        <v>26.950000000000003</v>
      </c>
      <c r="U146" s="277">
        <f t="shared" ref="U146:U181" si="46">E146*M146</f>
        <v>429</v>
      </c>
    </row>
    <row r="147" spans="1:21" ht="26.1" customHeight="1">
      <c r="A147" s="294" t="s">
        <v>307</v>
      </c>
      <c r="B147" s="276" t="s">
        <v>365</v>
      </c>
      <c r="C147" s="277">
        <v>0.99</v>
      </c>
      <c r="D147" s="277">
        <v>1.98</v>
      </c>
      <c r="E147" s="278">
        <v>240</v>
      </c>
      <c r="F147" s="289"/>
      <c r="G147" s="277">
        <v>361.84</v>
      </c>
      <c r="H147" s="277">
        <v>150.77000000000001</v>
      </c>
      <c r="I147" s="277">
        <v>75.38</v>
      </c>
      <c r="J147" s="277">
        <v>204.5</v>
      </c>
      <c r="K147" s="277">
        <v>0</v>
      </c>
      <c r="L147" s="277">
        <v>7.0000000000000007E-2</v>
      </c>
      <c r="M147" s="277">
        <v>0.78</v>
      </c>
      <c r="N147" s="277"/>
      <c r="O147" s="277">
        <f t="shared" si="41"/>
        <v>716.44319999999993</v>
      </c>
      <c r="P147" s="277">
        <f t="shared" si="42"/>
        <v>298.52460000000002</v>
      </c>
      <c r="Q147" s="277">
        <f t="shared" si="43"/>
        <v>149.25239999999999</v>
      </c>
      <c r="R147" s="277">
        <f t="shared" si="44"/>
        <v>404.90999999999997</v>
      </c>
      <c r="S147" s="277">
        <v>0</v>
      </c>
      <c r="T147" s="277">
        <f t="shared" si="45"/>
        <v>11.76</v>
      </c>
      <c r="U147" s="277">
        <f t="shared" si="46"/>
        <v>187.20000000000002</v>
      </c>
    </row>
    <row r="148" spans="1:21" ht="24.95" customHeight="1">
      <c r="A148" s="294" t="s">
        <v>309</v>
      </c>
      <c r="B148" s="276" t="s">
        <v>366</v>
      </c>
      <c r="C148" s="277">
        <v>0.75</v>
      </c>
      <c r="D148" s="277">
        <v>1.5</v>
      </c>
      <c r="E148" s="278"/>
      <c r="F148" s="289"/>
      <c r="G148" s="277">
        <v>361.84</v>
      </c>
      <c r="H148" s="277">
        <v>150.77000000000001</v>
      </c>
      <c r="I148" s="277">
        <v>75.38</v>
      </c>
      <c r="J148" s="277">
        <v>204.5</v>
      </c>
      <c r="K148" s="277">
        <v>0</v>
      </c>
      <c r="L148" s="277">
        <v>7.0000000000000007E-2</v>
      </c>
      <c r="M148" s="277">
        <v>0.78</v>
      </c>
      <c r="N148" s="277"/>
      <c r="O148" s="277">
        <f t="shared" si="41"/>
        <v>542.76</v>
      </c>
      <c r="P148" s="277">
        <f t="shared" si="42"/>
        <v>226.15500000000003</v>
      </c>
      <c r="Q148" s="277">
        <f t="shared" si="43"/>
        <v>113.07</v>
      </c>
      <c r="R148" s="277">
        <f t="shared" si="44"/>
        <v>306.75</v>
      </c>
      <c r="S148" s="277">
        <v>0</v>
      </c>
      <c r="T148" s="277">
        <f t="shared" si="45"/>
        <v>0</v>
      </c>
      <c r="U148" s="277">
        <f t="shared" si="46"/>
        <v>0</v>
      </c>
    </row>
    <row r="149" spans="1:21" ht="24.95" customHeight="1">
      <c r="A149" s="294" t="s">
        <v>310</v>
      </c>
      <c r="B149" s="276" t="s">
        <v>367</v>
      </c>
      <c r="C149" s="277">
        <v>1.1100000000000001</v>
      </c>
      <c r="D149" s="277">
        <v>2.2200000000000002</v>
      </c>
      <c r="E149" s="278"/>
      <c r="F149" s="289"/>
      <c r="G149" s="277">
        <v>361.84</v>
      </c>
      <c r="H149" s="277">
        <v>150.77000000000001</v>
      </c>
      <c r="I149" s="277">
        <v>75.38</v>
      </c>
      <c r="J149" s="277">
        <v>204.5</v>
      </c>
      <c r="K149" s="277">
        <v>0</v>
      </c>
      <c r="L149" s="277">
        <v>7.0000000000000007E-2</v>
      </c>
      <c r="M149" s="277">
        <v>0.78</v>
      </c>
      <c r="N149" s="277"/>
      <c r="O149" s="277">
        <f t="shared" si="41"/>
        <v>803.28480000000002</v>
      </c>
      <c r="P149" s="277">
        <f t="shared" si="42"/>
        <v>334.70940000000007</v>
      </c>
      <c r="Q149" s="277">
        <f t="shared" si="43"/>
        <v>167.34360000000001</v>
      </c>
      <c r="R149" s="277">
        <f t="shared" si="44"/>
        <v>453.99000000000007</v>
      </c>
      <c r="S149" s="277">
        <v>0</v>
      </c>
      <c r="T149" s="277">
        <f t="shared" si="45"/>
        <v>0</v>
      </c>
      <c r="U149" s="277">
        <f t="shared" si="46"/>
        <v>0</v>
      </c>
    </row>
    <row r="150" spans="1:21" ht="24.95" customHeight="1">
      <c r="A150" s="294" t="s">
        <v>311</v>
      </c>
      <c r="B150" s="276" t="s">
        <v>368</v>
      </c>
      <c r="C150" s="277">
        <v>0.61</v>
      </c>
      <c r="D150" s="277">
        <v>1.22</v>
      </c>
      <c r="E150" s="278"/>
      <c r="F150" s="289"/>
      <c r="G150" s="277">
        <v>361.84</v>
      </c>
      <c r="H150" s="277">
        <v>150.77000000000001</v>
      </c>
      <c r="I150" s="277">
        <v>75.38</v>
      </c>
      <c r="J150" s="277">
        <v>204.5</v>
      </c>
      <c r="K150" s="277">
        <v>0</v>
      </c>
      <c r="L150" s="277">
        <v>7.0000000000000007E-2</v>
      </c>
      <c r="M150" s="277">
        <v>0.78</v>
      </c>
      <c r="N150" s="277"/>
      <c r="O150" s="277">
        <f t="shared" si="41"/>
        <v>441.44479999999999</v>
      </c>
      <c r="P150" s="277">
        <f t="shared" si="42"/>
        <v>183.93940000000001</v>
      </c>
      <c r="Q150" s="277">
        <f t="shared" si="43"/>
        <v>91.963599999999985</v>
      </c>
      <c r="R150" s="277">
        <f t="shared" si="44"/>
        <v>249.48999999999998</v>
      </c>
      <c r="S150" s="277">
        <v>0</v>
      </c>
      <c r="T150" s="277">
        <f t="shared" si="45"/>
        <v>0</v>
      </c>
      <c r="U150" s="277">
        <f t="shared" si="46"/>
        <v>0</v>
      </c>
    </row>
    <row r="151" spans="1:21" ht="24.95" customHeight="1">
      <c r="A151" s="294" t="s">
        <v>313</v>
      </c>
      <c r="B151" s="276" t="s">
        <v>369</v>
      </c>
      <c r="C151" s="277">
        <v>0.17</v>
      </c>
      <c r="D151" s="277">
        <v>0.34</v>
      </c>
      <c r="E151" s="278"/>
      <c r="F151" s="289"/>
      <c r="G151" s="277">
        <v>361.84</v>
      </c>
      <c r="H151" s="277">
        <v>150.77000000000001</v>
      </c>
      <c r="I151" s="277">
        <v>75.38</v>
      </c>
      <c r="J151" s="277">
        <v>204.5</v>
      </c>
      <c r="K151" s="277">
        <v>0</v>
      </c>
      <c r="L151" s="277">
        <v>7.0000000000000007E-2</v>
      </c>
      <c r="M151" s="277">
        <v>0.78</v>
      </c>
      <c r="N151" s="277"/>
      <c r="O151" s="277">
        <f t="shared" si="41"/>
        <v>123.0256</v>
      </c>
      <c r="P151" s="277">
        <f t="shared" si="42"/>
        <v>51.261800000000008</v>
      </c>
      <c r="Q151" s="277">
        <f t="shared" si="43"/>
        <v>25.629200000000001</v>
      </c>
      <c r="R151" s="277">
        <f t="shared" si="44"/>
        <v>69.53</v>
      </c>
      <c r="S151" s="277">
        <v>0</v>
      </c>
      <c r="T151" s="277">
        <f t="shared" si="45"/>
        <v>0</v>
      </c>
      <c r="U151" s="277">
        <f t="shared" si="46"/>
        <v>0</v>
      </c>
    </row>
    <row r="152" spans="1:21" ht="24.95" customHeight="1">
      <c r="A152" s="294" t="s">
        <v>314</v>
      </c>
      <c r="B152" s="276" t="s">
        <v>370</v>
      </c>
      <c r="C152" s="277">
        <v>0.89</v>
      </c>
      <c r="D152" s="277">
        <v>1.78</v>
      </c>
      <c r="E152" s="278"/>
      <c r="F152" s="289"/>
      <c r="G152" s="277">
        <v>361.84</v>
      </c>
      <c r="H152" s="277">
        <v>150.77000000000001</v>
      </c>
      <c r="I152" s="277">
        <v>75.38</v>
      </c>
      <c r="J152" s="277">
        <v>204.5</v>
      </c>
      <c r="K152" s="277">
        <v>0</v>
      </c>
      <c r="L152" s="277">
        <v>7.0000000000000007E-2</v>
      </c>
      <c r="M152" s="277">
        <v>0.78</v>
      </c>
      <c r="N152" s="277"/>
      <c r="O152" s="277">
        <f t="shared" si="41"/>
        <v>644.0752</v>
      </c>
      <c r="P152" s="277">
        <f t="shared" si="42"/>
        <v>268.37060000000002</v>
      </c>
      <c r="Q152" s="277">
        <f t="shared" si="43"/>
        <v>134.1764</v>
      </c>
      <c r="R152" s="277">
        <f t="shared" si="44"/>
        <v>364.01</v>
      </c>
      <c r="S152" s="277">
        <v>0</v>
      </c>
      <c r="T152" s="277">
        <f t="shared" si="45"/>
        <v>0</v>
      </c>
      <c r="U152" s="277">
        <f t="shared" si="46"/>
        <v>0</v>
      </c>
    </row>
    <row r="153" spans="1:21" ht="24.95" customHeight="1">
      <c r="A153" s="294" t="s">
        <v>316</v>
      </c>
      <c r="B153" s="276" t="s">
        <v>371</v>
      </c>
      <c r="C153" s="277">
        <v>0.39</v>
      </c>
      <c r="D153" s="277">
        <v>0.78</v>
      </c>
      <c r="E153" s="278"/>
      <c r="F153" s="289"/>
      <c r="G153" s="277">
        <v>361.84</v>
      </c>
      <c r="H153" s="277">
        <v>150.77000000000001</v>
      </c>
      <c r="I153" s="277">
        <v>75.38</v>
      </c>
      <c r="J153" s="277">
        <v>204.5</v>
      </c>
      <c r="K153" s="277">
        <v>0</v>
      </c>
      <c r="L153" s="277">
        <v>7.0000000000000007E-2</v>
      </c>
      <c r="M153" s="277">
        <v>0.78</v>
      </c>
      <c r="N153" s="277"/>
      <c r="O153" s="277">
        <f t="shared" si="41"/>
        <v>282.23519999999996</v>
      </c>
      <c r="P153" s="277">
        <f t="shared" si="42"/>
        <v>117.60060000000001</v>
      </c>
      <c r="Q153" s="277">
        <f t="shared" si="43"/>
        <v>58.796399999999998</v>
      </c>
      <c r="R153" s="277">
        <f t="shared" si="44"/>
        <v>159.51000000000002</v>
      </c>
      <c r="S153" s="277">
        <v>0</v>
      </c>
      <c r="T153" s="277">
        <f t="shared" si="45"/>
        <v>0</v>
      </c>
      <c r="U153" s="277">
        <f t="shared" si="46"/>
        <v>0</v>
      </c>
    </row>
    <row r="154" spans="1:21" ht="24.95" customHeight="1">
      <c r="A154" s="294" t="s">
        <v>317</v>
      </c>
      <c r="B154" s="276" t="s">
        <v>372</v>
      </c>
      <c r="C154" s="277">
        <v>0.28000000000000003</v>
      </c>
      <c r="D154" s="277">
        <v>0.56000000000000005</v>
      </c>
      <c r="E154" s="278">
        <v>260</v>
      </c>
      <c r="F154" s="289"/>
      <c r="G154" s="277">
        <v>361.84</v>
      </c>
      <c r="H154" s="277">
        <v>150.77000000000001</v>
      </c>
      <c r="I154" s="277">
        <v>75.38</v>
      </c>
      <c r="J154" s="277">
        <v>204.5</v>
      </c>
      <c r="K154" s="277">
        <v>0</v>
      </c>
      <c r="L154" s="277">
        <v>7.0000000000000007E-2</v>
      </c>
      <c r="M154" s="277">
        <v>0.78</v>
      </c>
      <c r="N154" s="277"/>
      <c r="O154" s="277">
        <f t="shared" si="41"/>
        <v>202.63040000000001</v>
      </c>
      <c r="P154" s="277">
        <f t="shared" si="42"/>
        <v>84.431200000000018</v>
      </c>
      <c r="Q154" s="277">
        <f t="shared" si="43"/>
        <v>42.212800000000001</v>
      </c>
      <c r="R154" s="277">
        <f t="shared" si="44"/>
        <v>114.52000000000001</v>
      </c>
      <c r="S154" s="277">
        <v>0</v>
      </c>
      <c r="T154" s="277">
        <f t="shared" si="45"/>
        <v>12.740000000000002</v>
      </c>
      <c r="U154" s="277">
        <f t="shared" si="46"/>
        <v>202.8</v>
      </c>
    </row>
    <row r="155" spans="1:21" ht="24.95" customHeight="1">
      <c r="A155" s="294" t="s">
        <v>318</v>
      </c>
      <c r="B155" s="276" t="s">
        <v>750</v>
      </c>
      <c r="C155" s="277">
        <v>1.05</v>
      </c>
      <c r="D155" s="277">
        <v>2.1</v>
      </c>
      <c r="E155" s="278"/>
      <c r="F155" s="289"/>
      <c r="G155" s="277">
        <v>361.84</v>
      </c>
      <c r="H155" s="277">
        <v>150.77000000000001</v>
      </c>
      <c r="I155" s="277">
        <v>75.38</v>
      </c>
      <c r="J155" s="277">
        <v>204.5</v>
      </c>
      <c r="K155" s="277">
        <v>0</v>
      </c>
      <c r="L155" s="277">
        <v>7.0000000000000007E-2</v>
      </c>
      <c r="M155" s="277">
        <v>0.78</v>
      </c>
      <c r="N155" s="277"/>
      <c r="O155" s="277">
        <f t="shared" si="41"/>
        <v>759.86400000000003</v>
      </c>
      <c r="P155" s="277">
        <f t="shared" si="42"/>
        <v>316.61700000000002</v>
      </c>
      <c r="Q155" s="277">
        <f t="shared" si="43"/>
        <v>158.298</v>
      </c>
      <c r="R155" s="277">
        <f t="shared" si="44"/>
        <v>429.45000000000005</v>
      </c>
      <c r="S155" s="277">
        <v>0</v>
      </c>
      <c r="T155" s="277">
        <f t="shared" si="45"/>
        <v>0</v>
      </c>
      <c r="U155" s="277">
        <f t="shared" si="46"/>
        <v>0</v>
      </c>
    </row>
    <row r="156" spans="1:21" ht="24.95" customHeight="1">
      <c r="A156" s="294" t="s">
        <v>320</v>
      </c>
      <c r="B156" s="276" t="s">
        <v>373</v>
      </c>
      <c r="C156" s="277">
        <v>0.54</v>
      </c>
      <c r="D156" s="277">
        <v>1.08</v>
      </c>
      <c r="E156" s="278"/>
      <c r="F156" s="289"/>
      <c r="G156" s="277">
        <v>361.84</v>
      </c>
      <c r="H156" s="277">
        <v>150.77000000000001</v>
      </c>
      <c r="I156" s="277">
        <v>75.38</v>
      </c>
      <c r="J156" s="277">
        <v>204.5</v>
      </c>
      <c r="K156" s="277">
        <v>0</v>
      </c>
      <c r="L156" s="277">
        <v>7.0000000000000007E-2</v>
      </c>
      <c r="M156" s="277">
        <v>0.78</v>
      </c>
      <c r="N156" s="277"/>
      <c r="O156" s="277">
        <f t="shared" si="41"/>
        <v>390.78719999999998</v>
      </c>
      <c r="P156" s="277">
        <f t="shared" si="42"/>
        <v>162.83160000000001</v>
      </c>
      <c r="Q156" s="277">
        <f t="shared" si="43"/>
        <v>81.410399999999996</v>
      </c>
      <c r="R156" s="277">
        <f t="shared" si="44"/>
        <v>220.86</v>
      </c>
      <c r="S156" s="277">
        <v>0</v>
      </c>
      <c r="T156" s="277">
        <f t="shared" si="45"/>
        <v>0</v>
      </c>
      <c r="U156" s="277">
        <f t="shared" si="46"/>
        <v>0</v>
      </c>
    </row>
    <row r="157" spans="1:21" ht="24.95" customHeight="1">
      <c r="A157" s="294" t="s">
        <v>321</v>
      </c>
      <c r="B157" s="276" t="s">
        <v>374</v>
      </c>
      <c r="C157" s="277">
        <v>0.71</v>
      </c>
      <c r="D157" s="277">
        <v>1.42</v>
      </c>
      <c r="E157" s="278"/>
      <c r="F157" s="289"/>
      <c r="G157" s="277">
        <v>361.84</v>
      </c>
      <c r="H157" s="277">
        <v>150.77000000000001</v>
      </c>
      <c r="I157" s="277">
        <v>75.38</v>
      </c>
      <c r="J157" s="277">
        <v>204.5</v>
      </c>
      <c r="K157" s="277">
        <v>0</v>
      </c>
      <c r="L157" s="277">
        <v>7.0000000000000007E-2</v>
      </c>
      <c r="M157" s="277">
        <v>0.78</v>
      </c>
      <c r="N157" s="277"/>
      <c r="O157" s="277">
        <f t="shared" si="41"/>
        <v>513.81279999999992</v>
      </c>
      <c r="P157" s="277">
        <f t="shared" si="42"/>
        <v>214.0934</v>
      </c>
      <c r="Q157" s="277">
        <f t="shared" si="43"/>
        <v>107.03959999999999</v>
      </c>
      <c r="R157" s="277">
        <f t="shared" si="44"/>
        <v>290.39</v>
      </c>
      <c r="S157" s="277">
        <v>0</v>
      </c>
      <c r="T157" s="277">
        <f t="shared" si="45"/>
        <v>0</v>
      </c>
      <c r="U157" s="277">
        <f t="shared" si="46"/>
        <v>0</v>
      </c>
    </row>
    <row r="158" spans="1:21" ht="24.95" customHeight="1">
      <c r="A158" s="294" t="s">
        <v>322</v>
      </c>
      <c r="B158" s="276" t="s">
        <v>375</v>
      </c>
      <c r="C158" s="277">
        <v>1.4</v>
      </c>
      <c r="D158" s="277">
        <v>2.8</v>
      </c>
      <c r="E158" s="278">
        <v>1780</v>
      </c>
      <c r="F158" s="289"/>
      <c r="G158" s="277">
        <v>361.84</v>
      </c>
      <c r="H158" s="277">
        <v>150.77000000000001</v>
      </c>
      <c r="I158" s="277">
        <v>75.38</v>
      </c>
      <c r="J158" s="277">
        <v>204.5</v>
      </c>
      <c r="K158" s="277">
        <v>0</v>
      </c>
      <c r="L158" s="277">
        <v>7.0000000000000007E-2</v>
      </c>
      <c r="M158" s="277">
        <v>0.78</v>
      </c>
      <c r="N158" s="277"/>
      <c r="O158" s="277">
        <f t="shared" si="41"/>
        <v>1013.1519999999998</v>
      </c>
      <c r="P158" s="277">
        <f t="shared" si="42"/>
        <v>422.15600000000001</v>
      </c>
      <c r="Q158" s="277">
        <f t="shared" si="43"/>
        <v>211.06399999999996</v>
      </c>
      <c r="R158" s="277">
        <f t="shared" si="44"/>
        <v>572.59999999999991</v>
      </c>
      <c r="S158" s="277">
        <v>0</v>
      </c>
      <c r="T158" s="277">
        <f t="shared" si="45"/>
        <v>87.22</v>
      </c>
      <c r="U158" s="277">
        <f t="shared" si="46"/>
        <v>1388.4</v>
      </c>
    </row>
    <row r="159" spans="1:21" ht="37.5" customHeight="1">
      <c r="A159" s="294" t="s">
        <v>324</v>
      </c>
      <c r="B159" s="290" t="s">
        <v>751</v>
      </c>
      <c r="C159" s="277">
        <v>1.77</v>
      </c>
      <c r="D159" s="277">
        <v>3.54</v>
      </c>
      <c r="E159" s="278">
        <v>3840</v>
      </c>
      <c r="F159" s="289"/>
      <c r="G159" s="277">
        <v>361.84</v>
      </c>
      <c r="H159" s="277">
        <v>150.77000000000001</v>
      </c>
      <c r="I159" s="277">
        <v>75.38</v>
      </c>
      <c r="J159" s="277">
        <v>204.5</v>
      </c>
      <c r="K159" s="277">
        <v>0</v>
      </c>
      <c r="L159" s="277">
        <v>7.0000000000000007E-2</v>
      </c>
      <c r="M159" s="277">
        <v>0.78</v>
      </c>
      <c r="N159" s="277"/>
      <c r="O159" s="277">
        <f t="shared" si="41"/>
        <v>1280.9135999999999</v>
      </c>
      <c r="P159" s="277">
        <f t="shared" si="42"/>
        <v>533.72580000000005</v>
      </c>
      <c r="Q159" s="277">
        <f t="shared" si="43"/>
        <v>266.84519999999998</v>
      </c>
      <c r="R159" s="277">
        <f t="shared" si="44"/>
        <v>723.93000000000006</v>
      </c>
      <c r="S159" s="277">
        <v>0</v>
      </c>
      <c r="T159" s="277">
        <f t="shared" si="45"/>
        <v>188.16</v>
      </c>
      <c r="U159" s="277">
        <f t="shared" si="46"/>
        <v>2995.2000000000003</v>
      </c>
    </row>
    <row r="160" spans="1:21" ht="24.95" customHeight="1">
      <c r="A160" s="294" t="s">
        <v>326</v>
      </c>
      <c r="B160" s="276" t="s">
        <v>377</v>
      </c>
      <c r="C160" s="277">
        <v>0.67</v>
      </c>
      <c r="D160" s="277">
        <v>1.34</v>
      </c>
      <c r="E160" s="278">
        <v>250</v>
      </c>
      <c r="F160" s="289"/>
      <c r="G160" s="277">
        <v>361.84</v>
      </c>
      <c r="H160" s="277">
        <v>150.77000000000001</v>
      </c>
      <c r="I160" s="277">
        <v>75.38</v>
      </c>
      <c r="J160" s="277">
        <v>204.5</v>
      </c>
      <c r="K160" s="277">
        <v>0</v>
      </c>
      <c r="L160" s="277">
        <v>7.0000000000000007E-2</v>
      </c>
      <c r="M160" s="277">
        <v>0.78</v>
      </c>
      <c r="N160" s="277"/>
      <c r="O160" s="277">
        <f t="shared" si="41"/>
        <v>484.86559999999997</v>
      </c>
      <c r="P160" s="277">
        <f t="shared" si="42"/>
        <v>202.03180000000003</v>
      </c>
      <c r="Q160" s="277">
        <f t="shared" si="43"/>
        <v>101.00920000000001</v>
      </c>
      <c r="R160" s="277">
        <f t="shared" si="44"/>
        <v>274.03000000000003</v>
      </c>
      <c r="S160" s="277">
        <v>0</v>
      </c>
      <c r="T160" s="277">
        <f t="shared" si="45"/>
        <v>12.25</v>
      </c>
      <c r="U160" s="277">
        <f t="shared" si="46"/>
        <v>195</v>
      </c>
    </row>
    <row r="161" spans="1:21" ht="24.95" customHeight="1">
      <c r="A161" s="294" t="s">
        <v>328</v>
      </c>
      <c r="B161" s="276" t="s">
        <v>379</v>
      </c>
      <c r="C161" s="277">
        <v>0.71</v>
      </c>
      <c r="D161" s="277">
        <v>1.42</v>
      </c>
      <c r="E161" s="278"/>
      <c r="F161" s="289"/>
      <c r="G161" s="277">
        <v>361.84</v>
      </c>
      <c r="H161" s="277">
        <v>150.77000000000001</v>
      </c>
      <c r="I161" s="277">
        <v>75.38</v>
      </c>
      <c r="J161" s="277">
        <v>204.5</v>
      </c>
      <c r="K161" s="277">
        <v>0</v>
      </c>
      <c r="L161" s="277">
        <v>7.0000000000000007E-2</v>
      </c>
      <c r="M161" s="277">
        <v>0.78</v>
      </c>
      <c r="N161" s="277"/>
      <c r="O161" s="277">
        <f t="shared" si="41"/>
        <v>513.81279999999992</v>
      </c>
      <c r="P161" s="277">
        <f t="shared" si="42"/>
        <v>214.0934</v>
      </c>
      <c r="Q161" s="277">
        <f t="shared" si="43"/>
        <v>107.03959999999999</v>
      </c>
      <c r="R161" s="277">
        <f t="shared" si="44"/>
        <v>290.39</v>
      </c>
      <c r="S161" s="277">
        <v>0</v>
      </c>
      <c r="T161" s="277">
        <f t="shared" si="45"/>
        <v>0</v>
      </c>
      <c r="U161" s="277">
        <f t="shared" si="46"/>
        <v>0</v>
      </c>
    </row>
    <row r="162" spans="1:21" ht="24.95" customHeight="1">
      <c r="A162" s="294" t="s">
        <v>376</v>
      </c>
      <c r="B162" s="276" t="s">
        <v>511</v>
      </c>
      <c r="C162" s="277">
        <v>0.95</v>
      </c>
      <c r="D162" s="277">
        <v>1.9</v>
      </c>
      <c r="E162" s="291">
        <v>950</v>
      </c>
      <c r="F162" s="289"/>
      <c r="G162" s="277">
        <v>361.84</v>
      </c>
      <c r="H162" s="277">
        <v>150.77000000000001</v>
      </c>
      <c r="I162" s="277">
        <v>75.38</v>
      </c>
      <c r="J162" s="277">
        <v>204.5</v>
      </c>
      <c r="K162" s="277">
        <v>0</v>
      </c>
      <c r="L162" s="277">
        <v>7.0000000000000007E-2</v>
      </c>
      <c r="M162" s="277">
        <v>0.78</v>
      </c>
      <c r="N162" s="277"/>
      <c r="O162" s="277">
        <f t="shared" si="41"/>
        <v>687.49599999999987</v>
      </c>
      <c r="P162" s="277">
        <f t="shared" si="42"/>
        <v>286.46300000000002</v>
      </c>
      <c r="Q162" s="277">
        <f t="shared" si="43"/>
        <v>143.22199999999998</v>
      </c>
      <c r="R162" s="277">
        <f t="shared" si="44"/>
        <v>388.54999999999995</v>
      </c>
      <c r="S162" s="277">
        <v>0</v>
      </c>
      <c r="T162" s="277">
        <f t="shared" si="45"/>
        <v>46.55</v>
      </c>
      <c r="U162" s="277">
        <f t="shared" si="46"/>
        <v>741</v>
      </c>
    </row>
    <row r="163" spans="1:21" ht="24.95" customHeight="1">
      <c r="A163" s="294" t="s">
        <v>378</v>
      </c>
      <c r="B163" s="276" t="s">
        <v>752</v>
      </c>
      <c r="C163" s="277">
        <v>0.65</v>
      </c>
      <c r="D163" s="277">
        <v>1.3</v>
      </c>
      <c r="E163" s="278"/>
      <c r="F163" s="289"/>
      <c r="G163" s="277">
        <v>361.84</v>
      </c>
      <c r="H163" s="277">
        <v>150.77000000000001</v>
      </c>
      <c r="I163" s="277">
        <v>75.38</v>
      </c>
      <c r="J163" s="277">
        <v>204.5</v>
      </c>
      <c r="K163" s="277">
        <v>0</v>
      </c>
      <c r="L163" s="277">
        <v>7.0000000000000007E-2</v>
      </c>
      <c r="M163" s="277">
        <v>0.78</v>
      </c>
      <c r="N163" s="277"/>
      <c r="O163" s="277">
        <f t="shared" si="41"/>
        <v>470.392</v>
      </c>
      <c r="P163" s="277">
        <f t="shared" si="42"/>
        <v>196.00100000000003</v>
      </c>
      <c r="Q163" s="277">
        <f t="shared" si="43"/>
        <v>97.994</v>
      </c>
      <c r="R163" s="277">
        <f t="shared" si="44"/>
        <v>265.85000000000002</v>
      </c>
      <c r="S163" s="277">
        <v>0</v>
      </c>
      <c r="T163" s="277">
        <f t="shared" si="45"/>
        <v>0</v>
      </c>
      <c r="U163" s="277">
        <f t="shared" si="46"/>
        <v>0</v>
      </c>
    </row>
    <row r="164" spans="1:21" ht="24.95" customHeight="1">
      <c r="A164" s="294" t="s">
        <v>380</v>
      </c>
      <c r="B164" s="276" t="s">
        <v>753</v>
      </c>
      <c r="C164" s="277">
        <v>0.72</v>
      </c>
      <c r="D164" s="277">
        <v>1.44</v>
      </c>
      <c r="E164" s="278">
        <v>500</v>
      </c>
      <c r="F164" s="289"/>
      <c r="G164" s="277">
        <v>361.84</v>
      </c>
      <c r="H164" s="277">
        <v>150.77000000000001</v>
      </c>
      <c r="I164" s="277">
        <v>75.38</v>
      </c>
      <c r="J164" s="277">
        <v>204.5</v>
      </c>
      <c r="K164" s="277">
        <v>0</v>
      </c>
      <c r="L164" s="277">
        <v>7.0000000000000007E-2</v>
      </c>
      <c r="M164" s="277">
        <v>0.78</v>
      </c>
      <c r="N164" s="277"/>
      <c r="O164" s="277">
        <f t="shared" si="41"/>
        <v>521.04959999999994</v>
      </c>
      <c r="P164" s="277">
        <f t="shared" si="42"/>
        <v>217.1088</v>
      </c>
      <c r="Q164" s="277">
        <f t="shared" si="43"/>
        <v>108.54719999999999</v>
      </c>
      <c r="R164" s="277">
        <f t="shared" si="44"/>
        <v>294.47999999999996</v>
      </c>
      <c r="S164" s="277">
        <v>0</v>
      </c>
      <c r="T164" s="277">
        <f t="shared" si="45"/>
        <v>24.5</v>
      </c>
      <c r="U164" s="277">
        <f t="shared" si="46"/>
        <v>390</v>
      </c>
    </row>
    <row r="165" spans="1:21" s="81" customFormat="1" ht="42" customHeight="1">
      <c r="A165" s="294" t="s">
        <v>381</v>
      </c>
      <c r="B165" s="279" t="s">
        <v>512</v>
      </c>
      <c r="C165" s="277">
        <v>1.04</v>
      </c>
      <c r="D165" s="277">
        <v>2.08</v>
      </c>
      <c r="E165" s="278">
        <v>1480</v>
      </c>
      <c r="F165" s="277"/>
      <c r="G165" s="277">
        <v>361.84</v>
      </c>
      <c r="H165" s="277">
        <v>150.77000000000001</v>
      </c>
      <c r="I165" s="277">
        <v>75.38</v>
      </c>
      <c r="J165" s="277">
        <v>204.5</v>
      </c>
      <c r="K165" s="277">
        <v>0</v>
      </c>
      <c r="L165" s="277">
        <v>7.0000000000000007E-2</v>
      </c>
      <c r="M165" s="277">
        <v>0.78</v>
      </c>
      <c r="N165" s="277"/>
      <c r="O165" s="277">
        <f t="shared" si="41"/>
        <v>752.62720000000002</v>
      </c>
      <c r="P165" s="277">
        <f t="shared" si="42"/>
        <v>313.60160000000002</v>
      </c>
      <c r="Q165" s="277">
        <f t="shared" si="43"/>
        <v>156.79040000000001</v>
      </c>
      <c r="R165" s="277">
        <f t="shared" si="44"/>
        <v>425.36</v>
      </c>
      <c r="S165" s="277">
        <v>0</v>
      </c>
      <c r="T165" s="277">
        <f t="shared" si="45"/>
        <v>72.52</v>
      </c>
      <c r="U165" s="277">
        <f t="shared" si="46"/>
        <v>1154.4000000000001</v>
      </c>
    </row>
    <row r="166" spans="1:21" ht="24.95" customHeight="1">
      <c r="A166" s="294" t="s">
        <v>382</v>
      </c>
      <c r="B166" s="276" t="s">
        <v>385</v>
      </c>
      <c r="C166" s="277">
        <v>0.24</v>
      </c>
      <c r="D166" s="277">
        <v>0.48</v>
      </c>
      <c r="E166" s="291">
        <v>380</v>
      </c>
      <c r="F166" s="289"/>
      <c r="G166" s="277">
        <v>361.84</v>
      </c>
      <c r="H166" s="277">
        <v>150.77000000000001</v>
      </c>
      <c r="I166" s="277">
        <v>75.38</v>
      </c>
      <c r="J166" s="277">
        <v>204.5</v>
      </c>
      <c r="K166" s="277">
        <v>0</v>
      </c>
      <c r="L166" s="277">
        <v>7.0000000000000007E-2</v>
      </c>
      <c r="M166" s="277">
        <v>0.78</v>
      </c>
      <c r="N166" s="277"/>
      <c r="O166" s="277">
        <f t="shared" si="41"/>
        <v>173.68319999999997</v>
      </c>
      <c r="P166" s="277">
        <f t="shared" si="42"/>
        <v>72.369600000000005</v>
      </c>
      <c r="Q166" s="277">
        <f t="shared" si="43"/>
        <v>36.182399999999994</v>
      </c>
      <c r="R166" s="277">
        <f t="shared" si="44"/>
        <v>98.16</v>
      </c>
      <c r="S166" s="277">
        <v>0</v>
      </c>
      <c r="T166" s="277">
        <f t="shared" si="45"/>
        <v>18.62</v>
      </c>
      <c r="U166" s="277">
        <f t="shared" si="46"/>
        <v>296.40000000000003</v>
      </c>
    </row>
    <row r="167" spans="1:21" ht="24.95" customHeight="1">
      <c r="A167" s="294" t="s">
        <v>383</v>
      </c>
      <c r="B167" s="276" t="s">
        <v>387</v>
      </c>
      <c r="C167" s="277">
        <v>0.3</v>
      </c>
      <c r="D167" s="277">
        <v>0.6</v>
      </c>
      <c r="E167" s="278"/>
      <c r="F167" s="289"/>
      <c r="G167" s="277">
        <v>361.84</v>
      </c>
      <c r="H167" s="277">
        <v>150.77000000000001</v>
      </c>
      <c r="I167" s="277">
        <v>75.38</v>
      </c>
      <c r="J167" s="277">
        <v>204.5</v>
      </c>
      <c r="K167" s="277">
        <v>0</v>
      </c>
      <c r="L167" s="277">
        <v>7.0000000000000007E-2</v>
      </c>
      <c r="M167" s="277">
        <v>0.78</v>
      </c>
      <c r="N167" s="277"/>
      <c r="O167" s="277">
        <f t="shared" si="41"/>
        <v>217.10399999999998</v>
      </c>
      <c r="P167" s="277">
        <f t="shared" si="42"/>
        <v>90.462000000000003</v>
      </c>
      <c r="Q167" s="277">
        <f t="shared" si="43"/>
        <v>45.227999999999994</v>
      </c>
      <c r="R167" s="277">
        <f t="shared" si="44"/>
        <v>122.69999999999999</v>
      </c>
      <c r="S167" s="277">
        <v>0</v>
      </c>
      <c r="T167" s="277">
        <f t="shared" si="45"/>
        <v>0</v>
      </c>
      <c r="U167" s="277">
        <f t="shared" si="46"/>
        <v>0</v>
      </c>
    </row>
    <row r="168" spans="1:21" ht="24.95" customHeight="1">
      <c r="A168" s="294" t="s">
        <v>384</v>
      </c>
      <c r="B168" s="276" t="s">
        <v>389</v>
      </c>
      <c r="C168" s="277">
        <v>0.32</v>
      </c>
      <c r="D168" s="277">
        <v>0.64</v>
      </c>
      <c r="E168" s="278"/>
      <c r="F168" s="289"/>
      <c r="G168" s="277">
        <v>361.84</v>
      </c>
      <c r="H168" s="277">
        <v>150.77000000000001</v>
      </c>
      <c r="I168" s="277">
        <v>75.38</v>
      </c>
      <c r="J168" s="277">
        <v>204.5</v>
      </c>
      <c r="K168" s="277">
        <v>0</v>
      </c>
      <c r="L168" s="277">
        <v>7.0000000000000007E-2</v>
      </c>
      <c r="M168" s="277">
        <v>0.78</v>
      </c>
      <c r="N168" s="277"/>
      <c r="O168" s="277">
        <f t="shared" si="41"/>
        <v>231.57759999999999</v>
      </c>
      <c r="P168" s="277">
        <f t="shared" si="42"/>
        <v>96.492800000000003</v>
      </c>
      <c r="Q168" s="277">
        <f t="shared" si="43"/>
        <v>48.243200000000002</v>
      </c>
      <c r="R168" s="277">
        <f t="shared" si="44"/>
        <v>130.88</v>
      </c>
      <c r="S168" s="277">
        <v>0</v>
      </c>
      <c r="T168" s="277">
        <f t="shared" si="45"/>
        <v>0</v>
      </c>
      <c r="U168" s="277">
        <f t="shared" si="46"/>
        <v>0</v>
      </c>
    </row>
    <row r="169" spans="1:21" ht="24.95" customHeight="1">
      <c r="A169" s="294" t="s">
        <v>386</v>
      </c>
      <c r="B169" s="276" t="s">
        <v>513</v>
      </c>
      <c r="C169" s="277">
        <v>0.44</v>
      </c>
      <c r="D169" s="277">
        <v>0.88</v>
      </c>
      <c r="E169" s="278">
        <v>1100</v>
      </c>
      <c r="F169" s="289"/>
      <c r="G169" s="277">
        <v>361.84</v>
      </c>
      <c r="H169" s="277">
        <v>150.77000000000001</v>
      </c>
      <c r="I169" s="277">
        <v>75.38</v>
      </c>
      <c r="J169" s="277">
        <v>204.5</v>
      </c>
      <c r="K169" s="277">
        <v>0</v>
      </c>
      <c r="L169" s="277">
        <v>7.0000000000000007E-2</v>
      </c>
      <c r="M169" s="277">
        <v>0.78</v>
      </c>
      <c r="N169" s="277"/>
      <c r="O169" s="277">
        <f t="shared" si="41"/>
        <v>318.41919999999999</v>
      </c>
      <c r="P169" s="277">
        <f t="shared" si="42"/>
        <v>132.67760000000001</v>
      </c>
      <c r="Q169" s="277">
        <f t="shared" si="43"/>
        <v>66.334400000000002</v>
      </c>
      <c r="R169" s="277">
        <f t="shared" si="44"/>
        <v>179.96</v>
      </c>
      <c r="S169" s="277">
        <v>0</v>
      </c>
      <c r="T169" s="277">
        <f t="shared" si="45"/>
        <v>53.900000000000006</v>
      </c>
      <c r="U169" s="277">
        <f t="shared" si="46"/>
        <v>858</v>
      </c>
    </row>
    <row r="170" spans="1:21" ht="24.95" customHeight="1">
      <c r="A170" s="294" t="s">
        <v>388</v>
      </c>
      <c r="B170" s="276" t="s">
        <v>392</v>
      </c>
      <c r="C170" s="277">
        <v>0.09</v>
      </c>
      <c r="D170" s="277">
        <v>0.18</v>
      </c>
      <c r="E170" s="278"/>
      <c r="F170" s="289"/>
      <c r="G170" s="277">
        <v>361.84</v>
      </c>
      <c r="H170" s="277">
        <v>150.77000000000001</v>
      </c>
      <c r="I170" s="277">
        <v>75.38</v>
      </c>
      <c r="J170" s="277">
        <v>204.5</v>
      </c>
      <c r="K170" s="277">
        <v>0</v>
      </c>
      <c r="L170" s="277">
        <v>7.0000000000000007E-2</v>
      </c>
      <c r="M170" s="277">
        <v>0.78</v>
      </c>
      <c r="N170" s="277"/>
      <c r="O170" s="277">
        <f t="shared" si="41"/>
        <v>65.131199999999993</v>
      </c>
      <c r="P170" s="277">
        <f t="shared" si="42"/>
        <v>27.1386</v>
      </c>
      <c r="Q170" s="277">
        <f t="shared" si="43"/>
        <v>13.568399999999999</v>
      </c>
      <c r="R170" s="277">
        <f t="shared" si="44"/>
        <v>36.809999999999995</v>
      </c>
      <c r="S170" s="277">
        <v>0</v>
      </c>
      <c r="T170" s="277">
        <f t="shared" si="45"/>
        <v>0</v>
      </c>
      <c r="U170" s="277">
        <f t="shared" si="46"/>
        <v>0</v>
      </c>
    </row>
    <row r="171" spans="1:21" ht="24.95" customHeight="1">
      <c r="A171" s="294" t="s">
        <v>390</v>
      </c>
      <c r="B171" s="276" t="s">
        <v>514</v>
      </c>
      <c r="C171" s="277">
        <v>0.3</v>
      </c>
      <c r="D171" s="277">
        <v>0.6</v>
      </c>
      <c r="E171" s="278"/>
      <c r="F171" s="289"/>
      <c r="G171" s="277">
        <v>361.84</v>
      </c>
      <c r="H171" s="277">
        <v>150.77000000000001</v>
      </c>
      <c r="I171" s="277">
        <v>75.38</v>
      </c>
      <c r="J171" s="277">
        <v>204.5</v>
      </c>
      <c r="K171" s="277">
        <v>0</v>
      </c>
      <c r="L171" s="277">
        <v>7.0000000000000007E-2</v>
      </c>
      <c r="M171" s="277">
        <v>0.78</v>
      </c>
      <c r="N171" s="277"/>
      <c r="O171" s="277">
        <f t="shared" si="41"/>
        <v>217.10399999999998</v>
      </c>
      <c r="P171" s="277">
        <f t="shared" si="42"/>
        <v>90.462000000000003</v>
      </c>
      <c r="Q171" s="277">
        <f t="shared" si="43"/>
        <v>45.227999999999994</v>
      </c>
      <c r="R171" s="277">
        <f t="shared" si="44"/>
        <v>122.69999999999999</v>
      </c>
      <c r="S171" s="277">
        <v>0</v>
      </c>
      <c r="T171" s="277">
        <f t="shared" si="45"/>
        <v>0</v>
      </c>
      <c r="U171" s="277">
        <f t="shared" si="46"/>
        <v>0</v>
      </c>
    </row>
    <row r="172" spans="1:21" ht="24.95" customHeight="1">
      <c r="A172" s="294" t="s">
        <v>391</v>
      </c>
      <c r="B172" s="276" t="s">
        <v>395</v>
      </c>
      <c r="C172" s="277">
        <v>0.45</v>
      </c>
      <c r="D172" s="277">
        <v>0.9</v>
      </c>
      <c r="E172" s="278"/>
      <c r="F172" s="289"/>
      <c r="G172" s="277">
        <v>361.84</v>
      </c>
      <c r="H172" s="277">
        <v>150.77000000000001</v>
      </c>
      <c r="I172" s="277">
        <v>75.38</v>
      </c>
      <c r="J172" s="277">
        <v>204.5</v>
      </c>
      <c r="K172" s="277">
        <v>0</v>
      </c>
      <c r="L172" s="277">
        <v>7.0000000000000007E-2</v>
      </c>
      <c r="M172" s="277">
        <v>0.78</v>
      </c>
      <c r="N172" s="277"/>
      <c r="O172" s="277">
        <f t="shared" si="41"/>
        <v>325.65600000000001</v>
      </c>
      <c r="P172" s="277">
        <f t="shared" si="42"/>
        <v>135.69300000000001</v>
      </c>
      <c r="Q172" s="277">
        <f t="shared" si="43"/>
        <v>67.841999999999999</v>
      </c>
      <c r="R172" s="277">
        <f t="shared" si="44"/>
        <v>184.05</v>
      </c>
      <c r="S172" s="277">
        <v>0</v>
      </c>
      <c r="T172" s="277">
        <f t="shared" si="45"/>
        <v>0</v>
      </c>
      <c r="U172" s="277">
        <f t="shared" si="46"/>
        <v>0</v>
      </c>
    </row>
    <row r="173" spans="1:21" ht="28.5" customHeight="1">
      <c r="A173" s="294" t="s">
        <v>393</v>
      </c>
      <c r="B173" s="276" t="s">
        <v>397</v>
      </c>
      <c r="C173" s="277">
        <v>0.6</v>
      </c>
      <c r="D173" s="277">
        <v>1.2</v>
      </c>
      <c r="E173" s="278"/>
      <c r="F173" s="289"/>
      <c r="G173" s="277">
        <v>361.84</v>
      </c>
      <c r="H173" s="277">
        <v>150.77000000000001</v>
      </c>
      <c r="I173" s="277">
        <v>75.38</v>
      </c>
      <c r="J173" s="277">
        <v>204.5</v>
      </c>
      <c r="K173" s="277">
        <v>0</v>
      </c>
      <c r="L173" s="277">
        <v>7.0000000000000007E-2</v>
      </c>
      <c r="M173" s="277">
        <v>0.78</v>
      </c>
      <c r="N173" s="277"/>
      <c r="O173" s="277">
        <f t="shared" si="41"/>
        <v>434.20799999999997</v>
      </c>
      <c r="P173" s="277">
        <f t="shared" si="42"/>
        <v>180.92400000000001</v>
      </c>
      <c r="Q173" s="277">
        <f t="shared" si="43"/>
        <v>90.455999999999989</v>
      </c>
      <c r="R173" s="277">
        <f t="shared" si="44"/>
        <v>245.39999999999998</v>
      </c>
      <c r="S173" s="277">
        <v>0</v>
      </c>
      <c r="T173" s="277">
        <f t="shared" si="45"/>
        <v>0</v>
      </c>
      <c r="U173" s="277">
        <f t="shared" si="46"/>
        <v>0</v>
      </c>
    </row>
    <row r="174" spans="1:21" ht="24.95" customHeight="1">
      <c r="A174" s="294" t="s">
        <v>394</v>
      </c>
      <c r="B174" s="276" t="s">
        <v>399</v>
      </c>
      <c r="C174" s="277">
        <v>0.56000000000000005</v>
      </c>
      <c r="D174" s="277">
        <v>1.1200000000000001</v>
      </c>
      <c r="E174" s="278"/>
      <c r="F174" s="289"/>
      <c r="G174" s="277">
        <v>361.84</v>
      </c>
      <c r="H174" s="277">
        <v>150.77000000000001</v>
      </c>
      <c r="I174" s="277">
        <v>75.38</v>
      </c>
      <c r="J174" s="277">
        <v>204.5</v>
      </c>
      <c r="K174" s="277">
        <v>0</v>
      </c>
      <c r="L174" s="277">
        <v>7.0000000000000007E-2</v>
      </c>
      <c r="M174" s="277">
        <v>0.78</v>
      </c>
      <c r="N174" s="277"/>
      <c r="O174" s="277">
        <f t="shared" si="41"/>
        <v>405.26080000000002</v>
      </c>
      <c r="P174" s="277">
        <f t="shared" si="42"/>
        <v>168.86240000000004</v>
      </c>
      <c r="Q174" s="277">
        <f t="shared" si="43"/>
        <v>84.425600000000003</v>
      </c>
      <c r="R174" s="277">
        <f t="shared" si="44"/>
        <v>229.04000000000002</v>
      </c>
      <c r="S174" s="277">
        <v>0</v>
      </c>
      <c r="T174" s="277">
        <f t="shared" si="45"/>
        <v>0</v>
      </c>
      <c r="U174" s="277">
        <f t="shared" si="46"/>
        <v>0</v>
      </c>
    </row>
    <row r="175" spans="1:21" ht="27.75" customHeight="1">
      <c r="A175" s="294" t="s">
        <v>396</v>
      </c>
      <c r="B175" s="276" t="s">
        <v>515</v>
      </c>
      <c r="C175" s="277">
        <v>0.44</v>
      </c>
      <c r="D175" s="277">
        <v>0.88</v>
      </c>
      <c r="E175" s="278"/>
      <c r="F175" s="289"/>
      <c r="G175" s="277">
        <v>361.84</v>
      </c>
      <c r="H175" s="277">
        <v>150.77000000000001</v>
      </c>
      <c r="I175" s="277">
        <v>75.38</v>
      </c>
      <c r="J175" s="277">
        <v>204.5</v>
      </c>
      <c r="K175" s="277">
        <v>0</v>
      </c>
      <c r="L175" s="277">
        <v>7.0000000000000007E-2</v>
      </c>
      <c r="M175" s="277">
        <v>0.78</v>
      </c>
      <c r="N175" s="277"/>
      <c r="O175" s="277">
        <f t="shared" si="41"/>
        <v>318.41919999999999</v>
      </c>
      <c r="P175" s="277">
        <f t="shared" si="42"/>
        <v>132.67760000000001</v>
      </c>
      <c r="Q175" s="277">
        <f t="shared" si="43"/>
        <v>66.334400000000002</v>
      </c>
      <c r="R175" s="277">
        <f t="shared" si="44"/>
        <v>179.96</v>
      </c>
      <c r="S175" s="277">
        <v>0</v>
      </c>
      <c r="T175" s="277">
        <f t="shared" si="45"/>
        <v>0</v>
      </c>
      <c r="U175" s="277">
        <f t="shared" si="46"/>
        <v>0</v>
      </c>
    </row>
    <row r="176" spans="1:21" ht="26.1" customHeight="1">
      <c r="A176" s="294" t="s">
        <v>398</v>
      </c>
      <c r="B176" s="276" t="s">
        <v>402</v>
      </c>
      <c r="C176" s="277">
        <v>0.44</v>
      </c>
      <c r="D176" s="277">
        <v>0.88</v>
      </c>
      <c r="E176" s="278"/>
      <c r="F176" s="289"/>
      <c r="G176" s="277">
        <v>361.84</v>
      </c>
      <c r="H176" s="277">
        <v>150.77000000000001</v>
      </c>
      <c r="I176" s="277">
        <v>75.38</v>
      </c>
      <c r="J176" s="277">
        <v>204.5</v>
      </c>
      <c r="K176" s="277">
        <v>0</v>
      </c>
      <c r="L176" s="277">
        <v>7.0000000000000007E-2</v>
      </c>
      <c r="M176" s="277">
        <v>0.78</v>
      </c>
      <c r="N176" s="277"/>
      <c r="O176" s="277">
        <f t="shared" si="41"/>
        <v>318.41919999999999</v>
      </c>
      <c r="P176" s="277">
        <f t="shared" si="42"/>
        <v>132.67760000000001</v>
      </c>
      <c r="Q176" s="277">
        <f t="shared" si="43"/>
        <v>66.334400000000002</v>
      </c>
      <c r="R176" s="277">
        <f t="shared" si="44"/>
        <v>179.96</v>
      </c>
      <c r="S176" s="277">
        <v>0</v>
      </c>
      <c r="T176" s="277">
        <f t="shared" si="45"/>
        <v>0</v>
      </c>
      <c r="U176" s="277">
        <f t="shared" si="46"/>
        <v>0</v>
      </c>
    </row>
    <row r="177" spans="1:21" ht="26.1" customHeight="1">
      <c r="A177" s="294" t="s">
        <v>400</v>
      </c>
      <c r="B177" s="276" t="s">
        <v>404</v>
      </c>
      <c r="C177" s="277">
        <v>0.4</v>
      </c>
      <c r="D177" s="277">
        <v>0.8</v>
      </c>
      <c r="E177" s="278"/>
      <c r="F177" s="289"/>
      <c r="G177" s="277">
        <v>361.84</v>
      </c>
      <c r="H177" s="277">
        <v>150.77000000000001</v>
      </c>
      <c r="I177" s="277">
        <v>75.38</v>
      </c>
      <c r="J177" s="277">
        <v>204.5</v>
      </c>
      <c r="K177" s="277">
        <v>0</v>
      </c>
      <c r="L177" s="277">
        <v>7.0000000000000007E-2</v>
      </c>
      <c r="M177" s="277">
        <v>0.78</v>
      </c>
      <c r="N177" s="277"/>
      <c r="O177" s="277">
        <f t="shared" si="41"/>
        <v>289.47199999999998</v>
      </c>
      <c r="P177" s="277">
        <f t="shared" si="42"/>
        <v>120.61600000000001</v>
      </c>
      <c r="Q177" s="277">
        <f t="shared" si="43"/>
        <v>60.304000000000002</v>
      </c>
      <c r="R177" s="277">
        <f t="shared" si="44"/>
        <v>163.60000000000002</v>
      </c>
      <c r="S177" s="277">
        <v>0</v>
      </c>
      <c r="T177" s="277">
        <f t="shared" si="45"/>
        <v>0</v>
      </c>
      <c r="U177" s="277">
        <f t="shared" si="46"/>
        <v>0</v>
      </c>
    </row>
    <row r="178" spans="1:21" ht="26.1" customHeight="1">
      <c r="A178" s="294" t="s">
        <v>401</v>
      </c>
      <c r="B178" s="276" t="s">
        <v>406</v>
      </c>
      <c r="C178" s="277">
        <v>0.75</v>
      </c>
      <c r="D178" s="277">
        <v>1.5</v>
      </c>
      <c r="E178" s="278"/>
      <c r="F178" s="289"/>
      <c r="G178" s="277">
        <v>361.84</v>
      </c>
      <c r="H178" s="277">
        <v>150.77000000000001</v>
      </c>
      <c r="I178" s="277">
        <v>75.38</v>
      </c>
      <c r="J178" s="277">
        <v>204.5</v>
      </c>
      <c r="K178" s="277">
        <v>0</v>
      </c>
      <c r="L178" s="277">
        <v>7.0000000000000007E-2</v>
      </c>
      <c r="M178" s="277">
        <v>0.78</v>
      </c>
      <c r="N178" s="277"/>
      <c r="O178" s="277">
        <f t="shared" si="41"/>
        <v>542.76</v>
      </c>
      <c r="P178" s="277">
        <f t="shared" si="42"/>
        <v>226.15500000000003</v>
      </c>
      <c r="Q178" s="277">
        <f t="shared" si="43"/>
        <v>113.07</v>
      </c>
      <c r="R178" s="277">
        <f t="shared" si="44"/>
        <v>306.75</v>
      </c>
      <c r="S178" s="277">
        <v>0</v>
      </c>
      <c r="T178" s="277">
        <f t="shared" si="45"/>
        <v>0</v>
      </c>
      <c r="U178" s="277">
        <f t="shared" si="46"/>
        <v>0</v>
      </c>
    </row>
    <row r="179" spans="1:21" ht="26.1" customHeight="1">
      <c r="A179" s="294" t="s">
        <v>403</v>
      </c>
      <c r="B179" s="276" t="s">
        <v>408</v>
      </c>
      <c r="C179" s="277">
        <v>0.17</v>
      </c>
      <c r="D179" s="277">
        <v>0.34</v>
      </c>
      <c r="E179" s="278"/>
      <c r="F179" s="289"/>
      <c r="G179" s="277">
        <v>361.84</v>
      </c>
      <c r="H179" s="277">
        <v>150.77000000000001</v>
      </c>
      <c r="I179" s="277">
        <v>75.38</v>
      </c>
      <c r="J179" s="277">
        <v>204.5</v>
      </c>
      <c r="K179" s="277">
        <v>0</v>
      </c>
      <c r="L179" s="277">
        <v>7.0000000000000007E-2</v>
      </c>
      <c r="M179" s="277">
        <v>0.78</v>
      </c>
      <c r="N179" s="277"/>
      <c r="O179" s="277">
        <f t="shared" si="41"/>
        <v>123.0256</v>
      </c>
      <c r="P179" s="277">
        <f t="shared" si="42"/>
        <v>51.261800000000008</v>
      </c>
      <c r="Q179" s="277">
        <f t="shared" si="43"/>
        <v>25.629200000000001</v>
      </c>
      <c r="R179" s="277">
        <f t="shared" si="44"/>
        <v>69.53</v>
      </c>
      <c r="S179" s="277">
        <v>0</v>
      </c>
      <c r="T179" s="277">
        <f t="shared" si="45"/>
        <v>0</v>
      </c>
      <c r="U179" s="277">
        <f t="shared" si="46"/>
        <v>0</v>
      </c>
    </row>
    <row r="180" spans="1:21" ht="26.1" customHeight="1">
      <c r="A180" s="294" t="s">
        <v>405</v>
      </c>
      <c r="B180" s="276" t="s">
        <v>754</v>
      </c>
      <c r="C180" s="277">
        <v>1.46</v>
      </c>
      <c r="D180" s="277">
        <v>2.92</v>
      </c>
      <c r="E180" s="278">
        <v>1780</v>
      </c>
      <c r="F180" s="289"/>
      <c r="G180" s="277">
        <v>361.84</v>
      </c>
      <c r="H180" s="277">
        <v>150.77000000000001</v>
      </c>
      <c r="I180" s="277">
        <v>75.38</v>
      </c>
      <c r="J180" s="277">
        <v>204.5</v>
      </c>
      <c r="K180" s="277">
        <v>0</v>
      </c>
      <c r="L180" s="277">
        <v>7.0000000000000007E-2</v>
      </c>
      <c r="M180" s="277">
        <v>0.78</v>
      </c>
      <c r="N180" s="277"/>
      <c r="O180" s="277">
        <f t="shared" si="41"/>
        <v>1056.5727999999999</v>
      </c>
      <c r="P180" s="277">
        <f t="shared" si="42"/>
        <v>440.2484</v>
      </c>
      <c r="Q180" s="277">
        <f t="shared" si="43"/>
        <v>220.10959999999997</v>
      </c>
      <c r="R180" s="277">
        <f t="shared" si="44"/>
        <v>597.14</v>
      </c>
      <c r="S180" s="277">
        <v>0</v>
      </c>
      <c r="T180" s="277">
        <f t="shared" si="45"/>
        <v>87.22</v>
      </c>
      <c r="U180" s="277">
        <f t="shared" si="46"/>
        <v>1388.4</v>
      </c>
    </row>
    <row r="181" spans="1:21" ht="26.1" customHeight="1">
      <c r="A181" s="294" t="s">
        <v>407</v>
      </c>
      <c r="B181" s="276" t="s">
        <v>516</v>
      </c>
      <c r="C181" s="277">
        <v>1.31</v>
      </c>
      <c r="D181" s="277">
        <v>2.62</v>
      </c>
      <c r="E181" s="278"/>
      <c r="F181" s="289"/>
      <c r="G181" s="277">
        <v>361.84</v>
      </c>
      <c r="H181" s="277">
        <v>150.77000000000001</v>
      </c>
      <c r="I181" s="277">
        <v>75.38</v>
      </c>
      <c r="J181" s="277">
        <v>204.5</v>
      </c>
      <c r="K181" s="277">
        <v>0</v>
      </c>
      <c r="L181" s="277">
        <v>7.0000000000000007E-2</v>
      </c>
      <c r="M181" s="277">
        <v>0.78</v>
      </c>
      <c r="N181" s="277"/>
      <c r="O181" s="277">
        <f t="shared" si="41"/>
        <v>948.02080000000001</v>
      </c>
      <c r="P181" s="277">
        <f t="shared" si="42"/>
        <v>395.01740000000007</v>
      </c>
      <c r="Q181" s="277">
        <f t="shared" si="43"/>
        <v>197.4956</v>
      </c>
      <c r="R181" s="277">
        <f t="shared" si="44"/>
        <v>535.79000000000008</v>
      </c>
      <c r="S181" s="277">
        <v>0</v>
      </c>
      <c r="T181" s="277">
        <f t="shared" si="45"/>
        <v>0</v>
      </c>
      <c r="U181" s="277">
        <f t="shared" si="46"/>
        <v>0</v>
      </c>
    </row>
    <row r="182" spans="1:21" ht="26.1" customHeight="1">
      <c r="A182" s="394" t="s">
        <v>256</v>
      </c>
      <c r="B182" s="395"/>
      <c r="C182" s="395"/>
      <c r="D182" s="395"/>
      <c r="E182" s="395"/>
      <c r="F182" s="395"/>
      <c r="G182" s="395"/>
      <c r="H182" s="395"/>
      <c r="I182" s="395"/>
      <c r="J182" s="395"/>
      <c r="K182" s="395"/>
      <c r="L182" s="395"/>
      <c r="M182" s="395"/>
      <c r="N182" s="395"/>
      <c r="O182" s="395"/>
      <c r="P182" s="395"/>
      <c r="Q182" s="395"/>
      <c r="R182" s="395"/>
      <c r="S182" s="395"/>
      <c r="T182" s="395"/>
      <c r="U182" s="396"/>
    </row>
    <row r="183" spans="1:21" ht="26.1" customHeight="1">
      <c r="A183" s="280" t="s">
        <v>279</v>
      </c>
      <c r="B183" s="281">
        <v>2</v>
      </c>
      <c r="C183" s="281">
        <v>3</v>
      </c>
      <c r="D183" s="281">
        <v>4</v>
      </c>
      <c r="E183" s="281">
        <v>5</v>
      </c>
      <c r="F183" s="281">
        <v>6</v>
      </c>
      <c r="G183" s="282">
        <v>7</v>
      </c>
      <c r="H183" s="281">
        <v>8</v>
      </c>
      <c r="I183" s="281">
        <v>9</v>
      </c>
      <c r="J183" s="281">
        <v>10</v>
      </c>
      <c r="K183" s="281">
        <v>11</v>
      </c>
      <c r="L183" s="281">
        <v>12</v>
      </c>
      <c r="M183" s="281">
        <v>13</v>
      </c>
      <c r="N183" s="281">
        <v>14</v>
      </c>
      <c r="O183" s="282">
        <v>15</v>
      </c>
      <c r="P183" s="281">
        <v>16</v>
      </c>
      <c r="Q183" s="281">
        <v>17</v>
      </c>
      <c r="R183" s="281">
        <v>18</v>
      </c>
      <c r="S183" s="281">
        <v>19</v>
      </c>
      <c r="T183" s="283">
        <v>20</v>
      </c>
      <c r="U183" s="283">
        <v>21</v>
      </c>
    </row>
    <row r="184" spans="1:21" ht="26.1" customHeight="1">
      <c r="A184" s="294" t="s">
        <v>409</v>
      </c>
      <c r="B184" s="276" t="s">
        <v>412</v>
      </c>
      <c r="C184" s="277">
        <v>0.43</v>
      </c>
      <c r="D184" s="277">
        <v>0.86</v>
      </c>
      <c r="E184" s="278"/>
      <c r="F184" s="289"/>
      <c r="G184" s="277">
        <v>361.84</v>
      </c>
      <c r="H184" s="277">
        <v>150.77000000000001</v>
      </c>
      <c r="I184" s="277">
        <v>75.38</v>
      </c>
      <c r="J184" s="277">
        <v>204.5</v>
      </c>
      <c r="K184" s="277">
        <v>0</v>
      </c>
      <c r="L184" s="277">
        <v>7.0000000000000007E-2</v>
      </c>
      <c r="M184" s="277">
        <v>0.78</v>
      </c>
      <c r="N184" s="277"/>
      <c r="O184" s="277">
        <f t="shared" ref="O184:O217" si="47">$D184*G184</f>
        <v>311.18239999999997</v>
      </c>
      <c r="P184" s="277">
        <f t="shared" ref="P184:P217" si="48">$D184*H184</f>
        <v>129.66220000000001</v>
      </c>
      <c r="Q184" s="277">
        <f t="shared" ref="Q184:Q217" si="49">$D184*I184</f>
        <v>64.826799999999992</v>
      </c>
      <c r="R184" s="277">
        <f t="shared" ref="R184:R217" si="50">$D184*J184</f>
        <v>175.87</v>
      </c>
      <c r="S184" s="277">
        <v>0</v>
      </c>
      <c r="T184" s="277">
        <f t="shared" ref="T184:T217" si="51">E184*L184*0.7</f>
        <v>0</v>
      </c>
      <c r="U184" s="277">
        <f t="shared" ref="U184:U217" si="52">E184*M184</f>
        <v>0</v>
      </c>
    </row>
    <row r="185" spans="1:21" ht="26.1" customHeight="1">
      <c r="A185" s="294" t="s">
        <v>410</v>
      </c>
      <c r="B185" s="276" t="s">
        <v>414</v>
      </c>
      <c r="C185" s="277">
        <v>1.2</v>
      </c>
      <c r="D185" s="277">
        <v>2.4</v>
      </c>
      <c r="E185" s="278">
        <v>430</v>
      </c>
      <c r="F185" s="289"/>
      <c r="G185" s="277">
        <v>361.84</v>
      </c>
      <c r="H185" s="277">
        <v>150.77000000000001</v>
      </c>
      <c r="I185" s="277">
        <v>75.38</v>
      </c>
      <c r="J185" s="277">
        <v>204.5</v>
      </c>
      <c r="K185" s="277">
        <v>0</v>
      </c>
      <c r="L185" s="277">
        <v>7.0000000000000007E-2</v>
      </c>
      <c r="M185" s="277">
        <v>0.78</v>
      </c>
      <c r="N185" s="277"/>
      <c r="O185" s="277">
        <f t="shared" si="47"/>
        <v>868.41599999999994</v>
      </c>
      <c r="P185" s="277">
        <f t="shared" si="48"/>
        <v>361.84800000000001</v>
      </c>
      <c r="Q185" s="277">
        <f t="shared" si="49"/>
        <v>180.91199999999998</v>
      </c>
      <c r="R185" s="277">
        <f t="shared" si="50"/>
        <v>490.79999999999995</v>
      </c>
      <c r="S185" s="277">
        <v>0</v>
      </c>
      <c r="T185" s="277">
        <f t="shared" si="51"/>
        <v>21.07</v>
      </c>
      <c r="U185" s="277">
        <f t="shared" si="52"/>
        <v>335.40000000000003</v>
      </c>
    </row>
    <row r="186" spans="1:21" ht="26.1" customHeight="1">
      <c r="A186" s="294" t="s">
        <v>411</v>
      </c>
      <c r="B186" s="276" t="s">
        <v>517</v>
      </c>
      <c r="C186" s="277">
        <v>0.68</v>
      </c>
      <c r="D186" s="277">
        <v>1.36</v>
      </c>
      <c r="E186" s="278"/>
      <c r="F186" s="289"/>
      <c r="G186" s="277">
        <v>361.84</v>
      </c>
      <c r="H186" s="277">
        <v>150.77000000000001</v>
      </c>
      <c r="I186" s="277">
        <v>75.38</v>
      </c>
      <c r="J186" s="277">
        <v>204.5</v>
      </c>
      <c r="K186" s="277">
        <v>0</v>
      </c>
      <c r="L186" s="277">
        <v>7.0000000000000007E-2</v>
      </c>
      <c r="M186" s="277">
        <v>0.78</v>
      </c>
      <c r="N186" s="277"/>
      <c r="O186" s="277">
        <f t="shared" si="47"/>
        <v>492.10239999999999</v>
      </c>
      <c r="P186" s="277">
        <f t="shared" si="48"/>
        <v>205.04720000000003</v>
      </c>
      <c r="Q186" s="277">
        <f t="shared" si="49"/>
        <v>102.5168</v>
      </c>
      <c r="R186" s="277">
        <f t="shared" si="50"/>
        <v>278.12</v>
      </c>
      <c r="S186" s="277">
        <v>0</v>
      </c>
      <c r="T186" s="277">
        <f t="shared" si="51"/>
        <v>0</v>
      </c>
      <c r="U186" s="277">
        <f t="shared" si="52"/>
        <v>0</v>
      </c>
    </row>
    <row r="187" spans="1:21" ht="26.1" customHeight="1">
      <c r="A187" s="294" t="s">
        <v>413</v>
      </c>
      <c r="B187" s="276" t="s">
        <v>417</v>
      </c>
      <c r="C187" s="277">
        <v>0.21</v>
      </c>
      <c r="D187" s="277">
        <v>0.42</v>
      </c>
      <c r="E187" s="278"/>
      <c r="F187" s="289"/>
      <c r="G187" s="277">
        <v>361.84</v>
      </c>
      <c r="H187" s="277">
        <v>150.77000000000001</v>
      </c>
      <c r="I187" s="277">
        <v>75.38</v>
      </c>
      <c r="J187" s="277">
        <v>204.5</v>
      </c>
      <c r="K187" s="277">
        <v>0</v>
      </c>
      <c r="L187" s="277">
        <v>7.0000000000000007E-2</v>
      </c>
      <c r="M187" s="277">
        <v>0.78</v>
      </c>
      <c r="N187" s="277"/>
      <c r="O187" s="277">
        <f t="shared" si="47"/>
        <v>151.97279999999998</v>
      </c>
      <c r="P187" s="277">
        <f t="shared" si="48"/>
        <v>63.323399999999999</v>
      </c>
      <c r="Q187" s="277">
        <f t="shared" si="49"/>
        <v>31.659599999999998</v>
      </c>
      <c r="R187" s="277">
        <f t="shared" si="50"/>
        <v>85.89</v>
      </c>
      <c r="S187" s="277">
        <v>0</v>
      </c>
      <c r="T187" s="277">
        <f t="shared" si="51"/>
        <v>0</v>
      </c>
      <c r="U187" s="277">
        <f t="shared" si="52"/>
        <v>0</v>
      </c>
    </row>
    <row r="188" spans="1:21" ht="26.1" customHeight="1">
      <c r="A188" s="294" t="s">
        <v>415</v>
      </c>
      <c r="B188" s="276" t="s">
        <v>419</v>
      </c>
      <c r="C188" s="277">
        <v>0.69</v>
      </c>
      <c r="D188" s="277">
        <v>1.38</v>
      </c>
      <c r="E188" s="278"/>
      <c r="F188" s="289"/>
      <c r="G188" s="277">
        <v>361.84</v>
      </c>
      <c r="H188" s="277">
        <v>150.77000000000001</v>
      </c>
      <c r="I188" s="277">
        <v>75.38</v>
      </c>
      <c r="J188" s="277">
        <v>204.5</v>
      </c>
      <c r="K188" s="277">
        <v>0</v>
      </c>
      <c r="L188" s="277">
        <v>7.0000000000000007E-2</v>
      </c>
      <c r="M188" s="277">
        <v>0.78</v>
      </c>
      <c r="N188" s="277"/>
      <c r="O188" s="277">
        <f t="shared" si="47"/>
        <v>499.33919999999995</v>
      </c>
      <c r="P188" s="277">
        <f t="shared" si="48"/>
        <v>208.0626</v>
      </c>
      <c r="Q188" s="277">
        <f t="shared" si="49"/>
        <v>104.02439999999999</v>
      </c>
      <c r="R188" s="277">
        <f t="shared" si="50"/>
        <v>282.20999999999998</v>
      </c>
      <c r="S188" s="277">
        <v>0</v>
      </c>
      <c r="T188" s="277">
        <f t="shared" si="51"/>
        <v>0</v>
      </c>
      <c r="U188" s="277">
        <f t="shared" si="52"/>
        <v>0</v>
      </c>
    </row>
    <row r="189" spans="1:21" ht="26.1" customHeight="1">
      <c r="A189" s="294" t="s">
        <v>416</v>
      </c>
      <c r="B189" s="276" t="s">
        <v>421</v>
      </c>
      <c r="C189" s="277">
        <v>0.65</v>
      </c>
      <c r="D189" s="277">
        <v>1.3</v>
      </c>
      <c r="E189" s="278">
        <v>830</v>
      </c>
      <c r="F189" s="289"/>
      <c r="G189" s="277">
        <v>361.84</v>
      </c>
      <c r="H189" s="277">
        <v>150.77000000000001</v>
      </c>
      <c r="I189" s="277">
        <v>75.38</v>
      </c>
      <c r="J189" s="277">
        <v>204.5</v>
      </c>
      <c r="K189" s="277">
        <v>0</v>
      </c>
      <c r="L189" s="277">
        <v>7.0000000000000007E-2</v>
      </c>
      <c r="M189" s="277">
        <v>0.78</v>
      </c>
      <c r="N189" s="277"/>
      <c r="O189" s="277">
        <f t="shared" si="47"/>
        <v>470.392</v>
      </c>
      <c r="P189" s="277">
        <f t="shared" si="48"/>
        <v>196.00100000000003</v>
      </c>
      <c r="Q189" s="277">
        <f t="shared" si="49"/>
        <v>97.994</v>
      </c>
      <c r="R189" s="277">
        <f t="shared" si="50"/>
        <v>265.85000000000002</v>
      </c>
      <c r="S189" s="277">
        <v>0</v>
      </c>
      <c r="T189" s="277">
        <f t="shared" si="51"/>
        <v>40.67</v>
      </c>
      <c r="U189" s="277">
        <f t="shared" si="52"/>
        <v>647.4</v>
      </c>
    </row>
    <row r="190" spans="1:21" ht="26.1" customHeight="1">
      <c r="A190" s="294" t="s">
        <v>418</v>
      </c>
      <c r="B190" s="276" t="s">
        <v>518</v>
      </c>
      <c r="C190" s="277">
        <v>4.2</v>
      </c>
      <c r="D190" s="277">
        <v>8.4</v>
      </c>
      <c r="E190" s="278">
        <v>3320</v>
      </c>
      <c r="F190" s="289"/>
      <c r="G190" s="277">
        <v>361.84</v>
      </c>
      <c r="H190" s="277">
        <v>150.77000000000001</v>
      </c>
      <c r="I190" s="277">
        <v>75.38</v>
      </c>
      <c r="J190" s="277">
        <v>204.5</v>
      </c>
      <c r="K190" s="277">
        <v>0</v>
      </c>
      <c r="L190" s="277">
        <v>7.0000000000000007E-2</v>
      </c>
      <c r="M190" s="277">
        <v>0.78</v>
      </c>
      <c r="N190" s="277"/>
      <c r="O190" s="277">
        <f t="shared" si="47"/>
        <v>3039.4560000000001</v>
      </c>
      <c r="P190" s="277">
        <f t="shared" si="48"/>
        <v>1266.4680000000001</v>
      </c>
      <c r="Q190" s="277">
        <f t="shared" si="49"/>
        <v>633.19200000000001</v>
      </c>
      <c r="R190" s="277">
        <f t="shared" si="50"/>
        <v>1717.8000000000002</v>
      </c>
      <c r="S190" s="277">
        <v>0</v>
      </c>
      <c r="T190" s="277">
        <f t="shared" si="51"/>
        <v>162.68</v>
      </c>
      <c r="U190" s="277">
        <f t="shared" si="52"/>
        <v>2589.6</v>
      </c>
    </row>
    <row r="191" spans="1:21" ht="26.1" customHeight="1">
      <c r="A191" s="294" t="s">
        <v>420</v>
      </c>
      <c r="B191" s="276" t="s">
        <v>423</v>
      </c>
      <c r="C191" s="277">
        <v>0.5</v>
      </c>
      <c r="D191" s="277">
        <v>1</v>
      </c>
      <c r="E191" s="278">
        <v>100</v>
      </c>
      <c r="F191" s="289"/>
      <c r="G191" s="277">
        <v>361.84</v>
      </c>
      <c r="H191" s="277">
        <v>150.77000000000001</v>
      </c>
      <c r="I191" s="277">
        <v>75.38</v>
      </c>
      <c r="J191" s="277">
        <v>204.5</v>
      </c>
      <c r="K191" s="277">
        <v>0</v>
      </c>
      <c r="L191" s="277">
        <v>7.0000000000000007E-2</v>
      </c>
      <c r="M191" s="277">
        <v>0.78</v>
      </c>
      <c r="N191" s="277"/>
      <c r="O191" s="277">
        <f t="shared" si="47"/>
        <v>361.84</v>
      </c>
      <c r="P191" s="277">
        <f t="shared" si="48"/>
        <v>150.77000000000001</v>
      </c>
      <c r="Q191" s="277">
        <f t="shared" si="49"/>
        <v>75.38</v>
      </c>
      <c r="R191" s="277">
        <f t="shared" si="50"/>
        <v>204.5</v>
      </c>
      <c r="S191" s="277">
        <v>0</v>
      </c>
      <c r="T191" s="277">
        <f t="shared" si="51"/>
        <v>4.9000000000000004</v>
      </c>
      <c r="U191" s="277">
        <f t="shared" si="52"/>
        <v>78</v>
      </c>
    </row>
    <row r="192" spans="1:21" ht="26.1" customHeight="1">
      <c r="A192" s="294" t="s">
        <v>817</v>
      </c>
      <c r="B192" s="276" t="s">
        <v>425</v>
      </c>
      <c r="C192" s="277">
        <v>0.86</v>
      </c>
      <c r="D192" s="277">
        <v>1.72</v>
      </c>
      <c r="E192" s="278"/>
      <c r="F192" s="289"/>
      <c r="G192" s="277">
        <v>361.84</v>
      </c>
      <c r="H192" s="277">
        <v>150.77000000000001</v>
      </c>
      <c r="I192" s="277">
        <v>75.38</v>
      </c>
      <c r="J192" s="277">
        <v>204.5</v>
      </c>
      <c r="K192" s="277">
        <v>0</v>
      </c>
      <c r="L192" s="277">
        <v>7.0000000000000007E-2</v>
      </c>
      <c r="M192" s="277">
        <v>0.78</v>
      </c>
      <c r="N192" s="277"/>
      <c r="O192" s="277">
        <f t="shared" si="47"/>
        <v>622.36479999999995</v>
      </c>
      <c r="P192" s="277">
        <f t="shared" si="48"/>
        <v>259.32440000000003</v>
      </c>
      <c r="Q192" s="277">
        <f t="shared" si="49"/>
        <v>129.65359999999998</v>
      </c>
      <c r="R192" s="277">
        <f t="shared" si="50"/>
        <v>351.74</v>
      </c>
      <c r="S192" s="277">
        <v>0</v>
      </c>
      <c r="T192" s="277">
        <f t="shared" si="51"/>
        <v>0</v>
      </c>
      <c r="U192" s="277">
        <f t="shared" si="52"/>
        <v>0</v>
      </c>
    </row>
    <row r="193" spans="1:21" ht="26.1" customHeight="1">
      <c r="A193" s="294" t="s">
        <v>422</v>
      </c>
      <c r="B193" s="276" t="s">
        <v>427</v>
      </c>
      <c r="C193" s="277">
        <v>1</v>
      </c>
      <c r="D193" s="277">
        <v>2</v>
      </c>
      <c r="E193" s="278"/>
      <c r="F193" s="289"/>
      <c r="G193" s="277">
        <v>361.84</v>
      </c>
      <c r="H193" s="277">
        <v>150.77000000000001</v>
      </c>
      <c r="I193" s="277">
        <v>75.38</v>
      </c>
      <c r="J193" s="277">
        <v>204.5</v>
      </c>
      <c r="K193" s="277">
        <v>0</v>
      </c>
      <c r="L193" s="277">
        <v>7.0000000000000007E-2</v>
      </c>
      <c r="M193" s="277">
        <v>0.78</v>
      </c>
      <c r="N193" s="277"/>
      <c r="O193" s="277">
        <f t="shared" si="47"/>
        <v>723.68</v>
      </c>
      <c r="P193" s="277">
        <f t="shared" si="48"/>
        <v>301.54000000000002</v>
      </c>
      <c r="Q193" s="277">
        <f t="shared" si="49"/>
        <v>150.76</v>
      </c>
      <c r="R193" s="277">
        <f t="shared" si="50"/>
        <v>409</v>
      </c>
      <c r="S193" s="277">
        <v>0</v>
      </c>
      <c r="T193" s="277">
        <f t="shared" si="51"/>
        <v>0</v>
      </c>
      <c r="U193" s="277">
        <f t="shared" si="52"/>
        <v>0</v>
      </c>
    </row>
    <row r="194" spans="1:21" ht="26.1" customHeight="1">
      <c r="A194" s="294" t="s">
        <v>424</v>
      </c>
      <c r="B194" s="276" t="s">
        <v>519</v>
      </c>
      <c r="C194" s="277">
        <v>1.7</v>
      </c>
      <c r="D194" s="277">
        <v>3.4</v>
      </c>
      <c r="E194" s="278"/>
      <c r="F194" s="289"/>
      <c r="G194" s="277">
        <v>361.84</v>
      </c>
      <c r="H194" s="277">
        <v>150.77000000000001</v>
      </c>
      <c r="I194" s="277">
        <v>75.38</v>
      </c>
      <c r="J194" s="277">
        <v>204.5</v>
      </c>
      <c r="K194" s="277">
        <v>0</v>
      </c>
      <c r="L194" s="277">
        <v>7.0000000000000007E-2</v>
      </c>
      <c r="M194" s="277">
        <v>0.78</v>
      </c>
      <c r="N194" s="277"/>
      <c r="O194" s="277">
        <f t="shared" si="47"/>
        <v>1230.2559999999999</v>
      </c>
      <c r="P194" s="277">
        <f t="shared" si="48"/>
        <v>512.61800000000005</v>
      </c>
      <c r="Q194" s="277">
        <f t="shared" si="49"/>
        <v>256.29199999999997</v>
      </c>
      <c r="R194" s="277">
        <f t="shared" si="50"/>
        <v>695.3</v>
      </c>
      <c r="S194" s="277">
        <v>0</v>
      </c>
      <c r="T194" s="277">
        <f t="shared" si="51"/>
        <v>0</v>
      </c>
      <c r="U194" s="277">
        <f t="shared" si="52"/>
        <v>0</v>
      </c>
    </row>
    <row r="195" spans="1:21" ht="26.1" customHeight="1">
      <c r="A195" s="294" t="s">
        <v>426</v>
      </c>
      <c r="B195" s="276" t="s">
        <v>520</v>
      </c>
      <c r="C195" s="277">
        <v>0.68</v>
      </c>
      <c r="D195" s="277">
        <v>1.36</v>
      </c>
      <c r="E195" s="278"/>
      <c r="F195" s="289"/>
      <c r="G195" s="277">
        <v>361.84</v>
      </c>
      <c r="H195" s="277">
        <v>150.77000000000001</v>
      </c>
      <c r="I195" s="277">
        <v>75.38</v>
      </c>
      <c r="J195" s="277">
        <v>204.5</v>
      </c>
      <c r="K195" s="277">
        <v>0</v>
      </c>
      <c r="L195" s="277">
        <v>7.0000000000000007E-2</v>
      </c>
      <c r="M195" s="277">
        <v>0.78</v>
      </c>
      <c r="N195" s="277"/>
      <c r="O195" s="277">
        <f t="shared" si="47"/>
        <v>492.10239999999999</v>
      </c>
      <c r="P195" s="277">
        <f t="shared" si="48"/>
        <v>205.04720000000003</v>
      </c>
      <c r="Q195" s="277">
        <f t="shared" si="49"/>
        <v>102.5168</v>
      </c>
      <c r="R195" s="277">
        <f t="shared" si="50"/>
        <v>278.12</v>
      </c>
      <c r="S195" s="277">
        <v>0</v>
      </c>
      <c r="T195" s="277">
        <f t="shared" si="51"/>
        <v>0</v>
      </c>
      <c r="U195" s="277">
        <f t="shared" si="52"/>
        <v>0</v>
      </c>
    </row>
    <row r="196" spans="1:21" ht="26.1" customHeight="1">
      <c r="A196" s="294" t="s">
        <v>428</v>
      </c>
      <c r="B196" s="276" t="s">
        <v>431</v>
      </c>
      <c r="C196" s="277">
        <v>0.56000000000000005</v>
      </c>
      <c r="D196" s="277">
        <v>1.1200000000000001</v>
      </c>
      <c r="E196" s="278"/>
      <c r="F196" s="289"/>
      <c r="G196" s="277">
        <v>361.84</v>
      </c>
      <c r="H196" s="277">
        <v>150.77000000000001</v>
      </c>
      <c r="I196" s="277">
        <v>75.38</v>
      </c>
      <c r="J196" s="277">
        <v>204.5</v>
      </c>
      <c r="K196" s="277">
        <v>0</v>
      </c>
      <c r="L196" s="277">
        <v>7.0000000000000007E-2</v>
      </c>
      <c r="M196" s="277">
        <v>0.78</v>
      </c>
      <c r="N196" s="277"/>
      <c r="O196" s="277">
        <f t="shared" si="47"/>
        <v>405.26080000000002</v>
      </c>
      <c r="P196" s="277">
        <f t="shared" si="48"/>
        <v>168.86240000000004</v>
      </c>
      <c r="Q196" s="277">
        <f t="shared" si="49"/>
        <v>84.425600000000003</v>
      </c>
      <c r="R196" s="277">
        <f t="shared" si="50"/>
        <v>229.04000000000002</v>
      </c>
      <c r="S196" s="277">
        <v>0</v>
      </c>
      <c r="T196" s="277">
        <f t="shared" si="51"/>
        <v>0</v>
      </c>
      <c r="U196" s="277">
        <f t="shared" si="52"/>
        <v>0</v>
      </c>
    </row>
    <row r="197" spans="1:21" ht="26.1" customHeight="1">
      <c r="A197" s="294" t="s">
        <v>429</v>
      </c>
      <c r="B197" s="276" t="s">
        <v>521</v>
      </c>
      <c r="C197" s="277">
        <v>0.46</v>
      </c>
      <c r="D197" s="277">
        <v>0.92</v>
      </c>
      <c r="E197" s="278">
        <v>220</v>
      </c>
      <c r="F197" s="289"/>
      <c r="G197" s="277">
        <v>361.84</v>
      </c>
      <c r="H197" s="277">
        <v>150.77000000000001</v>
      </c>
      <c r="I197" s="277">
        <v>75.38</v>
      </c>
      <c r="J197" s="277">
        <v>204.5</v>
      </c>
      <c r="K197" s="277">
        <v>0</v>
      </c>
      <c r="L197" s="277">
        <v>7.0000000000000007E-2</v>
      </c>
      <c r="M197" s="277">
        <v>0.78</v>
      </c>
      <c r="N197" s="277"/>
      <c r="O197" s="277">
        <f t="shared" si="47"/>
        <v>332.89279999999997</v>
      </c>
      <c r="P197" s="277">
        <f t="shared" si="48"/>
        <v>138.70840000000001</v>
      </c>
      <c r="Q197" s="277">
        <f t="shared" si="49"/>
        <v>69.349599999999995</v>
      </c>
      <c r="R197" s="277">
        <f t="shared" si="50"/>
        <v>188.14000000000001</v>
      </c>
      <c r="S197" s="277">
        <v>0</v>
      </c>
      <c r="T197" s="277">
        <f t="shared" si="51"/>
        <v>10.780000000000001</v>
      </c>
      <c r="U197" s="277">
        <f t="shared" si="52"/>
        <v>171.6</v>
      </c>
    </row>
    <row r="198" spans="1:21" ht="26.1" customHeight="1">
      <c r="A198" s="294" t="s">
        <v>430</v>
      </c>
      <c r="B198" s="276" t="s">
        <v>522</v>
      </c>
      <c r="C198" s="277">
        <v>0.4</v>
      </c>
      <c r="D198" s="277">
        <v>0.8</v>
      </c>
      <c r="E198" s="278">
        <v>2200</v>
      </c>
      <c r="F198" s="289"/>
      <c r="G198" s="277">
        <v>361.84</v>
      </c>
      <c r="H198" s="277">
        <v>150.77000000000001</v>
      </c>
      <c r="I198" s="277">
        <v>75.38</v>
      </c>
      <c r="J198" s="277">
        <v>204.5</v>
      </c>
      <c r="K198" s="277">
        <v>0</v>
      </c>
      <c r="L198" s="277">
        <v>7.0000000000000007E-2</v>
      </c>
      <c r="M198" s="277">
        <v>0.78</v>
      </c>
      <c r="N198" s="277"/>
      <c r="O198" s="277">
        <f t="shared" si="47"/>
        <v>289.47199999999998</v>
      </c>
      <c r="P198" s="277">
        <f t="shared" si="48"/>
        <v>120.61600000000001</v>
      </c>
      <c r="Q198" s="277">
        <f t="shared" si="49"/>
        <v>60.304000000000002</v>
      </c>
      <c r="R198" s="277">
        <f t="shared" si="50"/>
        <v>163.60000000000002</v>
      </c>
      <c r="S198" s="277">
        <v>0</v>
      </c>
      <c r="T198" s="277">
        <f t="shared" si="51"/>
        <v>107.80000000000001</v>
      </c>
      <c r="U198" s="277">
        <f t="shared" si="52"/>
        <v>1716</v>
      </c>
    </row>
    <row r="199" spans="1:21" ht="26.1" customHeight="1">
      <c r="A199" s="294" t="s">
        <v>432</v>
      </c>
      <c r="B199" s="276" t="s">
        <v>435</v>
      </c>
      <c r="C199" s="277">
        <v>0.09</v>
      </c>
      <c r="D199" s="277">
        <v>0.18</v>
      </c>
      <c r="E199" s="278"/>
      <c r="F199" s="289"/>
      <c r="G199" s="277">
        <v>361.84</v>
      </c>
      <c r="H199" s="277">
        <v>150.77000000000001</v>
      </c>
      <c r="I199" s="277">
        <v>75.38</v>
      </c>
      <c r="J199" s="277">
        <v>204.5</v>
      </c>
      <c r="K199" s="277">
        <v>0</v>
      </c>
      <c r="L199" s="277">
        <v>7.0000000000000007E-2</v>
      </c>
      <c r="M199" s="277">
        <v>0.78</v>
      </c>
      <c r="N199" s="277"/>
      <c r="O199" s="277">
        <f t="shared" si="47"/>
        <v>65.131199999999993</v>
      </c>
      <c r="P199" s="277">
        <f t="shared" si="48"/>
        <v>27.1386</v>
      </c>
      <c r="Q199" s="277">
        <f t="shared" si="49"/>
        <v>13.568399999999999</v>
      </c>
      <c r="R199" s="277">
        <f t="shared" si="50"/>
        <v>36.809999999999995</v>
      </c>
      <c r="S199" s="277">
        <v>0</v>
      </c>
      <c r="T199" s="277">
        <f t="shared" si="51"/>
        <v>0</v>
      </c>
      <c r="U199" s="277">
        <f t="shared" si="52"/>
        <v>0</v>
      </c>
    </row>
    <row r="200" spans="1:21" ht="26.1" customHeight="1">
      <c r="A200" s="294" t="s">
        <v>433</v>
      </c>
      <c r="B200" s="276" t="s">
        <v>437</v>
      </c>
      <c r="C200" s="277">
        <v>1.2</v>
      </c>
      <c r="D200" s="277">
        <v>2.4</v>
      </c>
      <c r="E200" s="278"/>
      <c r="F200" s="289"/>
      <c r="G200" s="277">
        <v>361.84</v>
      </c>
      <c r="H200" s="277">
        <v>150.77000000000001</v>
      </c>
      <c r="I200" s="277">
        <v>75.38</v>
      </c>
      <c r="J200" s="277">
        <v>204.5</v>
      </c>
      <c r="K200" s="277">
        <v>0</v>
      </c>
      <c r="L200" s="277">
        <v>7.0000000000000007E-2</v>
      </c>
      <c r="M200" s="277">
        <v>0.78</v>
      </c>
      <c r="N200" s="277"/>
      <c r="O200" s="277">
        <f t="shared" si="47"/>
        <v>868.41599999999994</v>
      </c>
      <c r="P200" s="277">
        <f t="shared" si="48"/>
        <v>361.84800000000001</v>
      </c>
      <c r="Q200" s="277">
        <f t="shared" si="49"/>
        <v>180.91199999999998</v>
      </c>
      <c r="R200" s="277">
        <f t="shared" si="50"/>
        <v>490.79999999999995</v>
      </c>
      <c r="S200" s="277">
        <v>0</v>
      </c>
      <c r="T200" s="277">
        <f t="shared" si="51"/>
        <v>0</v>
      </c>
      <c r="U200" s="277">
        <f t="shared" si="52"/>
        <v>0</v>
      </c>
    </row>
    <row r="201" spans="1:21" ht="26.1" customHeight="1">
      <c r="A201" s="294" t="s">
        <v>434</v>
      </c>
      <c r="B201" s="276" t="s">
        <v>439</v>
      </c>
      <c r="C201" s="277">
        <v>0.7</v>
      </c>
      <c r="D201" s="277">
        <v>1.4</v>
      </c>
      <c r="E201" s="278"/>
      <c r="F201" s="289"/>
      <c r="G201" s="277">
        <v>361.84</v>
      </c>
      <c r="H201" s="277">
        <v>150.77000000000001</v>
      </c>
      <c r="I201" s="277">
        <v>75.38</v>
      </c>
      <c r="J201" s="277">
        <v>204.5</v>
      </c>
      <c r="K201" s="277">
        <v>0</v>
      </c>
      <c r="L201" s="277">
        <v>7.0000000000000007E-2</v>
      </c>
      <c r="M201" s="277">
        <v>0.78</v>
      </c>
      <c r="N201" s="277"/>
      <c r="O201" s="277">
        <f t="shared" si="47"/>
        <v>506.57599999999991</v>
      </c>
      <c r="P201" s="277">
        <f t="shared" si="48"/>
        <v>211.078</v>
      </c>
      <c r="Q201" s="277">
        <f t="shared" si="49"/>
        <v>105.53199999999998</v>
      </c>
      <c r="R201" s="277">
        <f t="shared" si="50"/>
        <v>286.29999999999995</v>
      </c>
      <c r="S201" s="277">
        <v>0</v>
      </c>
      <c r="T201" s="277">
        <f t="shared" si="51"/>
        <v>0</v>
      </c>
      <c r="U201" s="277">
        <f t="shared" si="52"/>
        <v>0</v>
      </c>
    </row>
    <row r="202" spans="1:21" ht="26.1" customHeight="1">
      <c r="A202" s="294" t="s">
        <v>436</v>
      </c>
      <c r="B202" s="276" t="s">
        <v>441</v>
      </c>
      <c r="C202" s="277">
        <v>0.8</v>
      </c>
      <c r="D202" s="277">
        <v>1.6</v>
      </c>
      <c r="E202" s="278">
        <v>480</v>
      </c>
      <c r="F202" s="289"/>
      <c r="G202" s="277">
        <v>361.84</v>
      </c>
      <c r="H202" s="277">
        <v>150.77000000000001</v>
      </c>
      <c r="I202" s="277">
        <v>75.38</v>
      </c>
      <c r="J202" s="277">
        <v>204.5</v>
      </c>
      <c r="K202" s="277">
        <v>0</v>
      </c>
      <c r="L202" s="277">
        <v>7.0000000000000007E-2</v>
      </c>
      <c r="M202" s="277">
        <v>0.78</v>
      </c>
      <c r="N202" s="277"/>
      <c r="O202" s="277">
        <f t="shared" si="47"/>
        <v>578.94399999999996</v>
      </c>
      <c r="P202" s="277">
        <f t="shared" si="48"/>
        <v>241.23200000000003</v>
      </c>
      <c r="Q202" s="277">
        <f t="shared" si="49"/>
        <v>120.608</v>
      </c>
      <c r="R202" s="277">
        <f t="shared" si="50"/>
        <v>327.20000000000005</v>
      </c>
      <c r="S202" s="277">
        <v>0</v>
      </c>
      <c r="T202" s="277">
        <f t="shared" si="51"/>
        <v>23.52</v>
      </c>
      <c r="U202" s="277">
        <f t="shared" si="52"/>
        <v>374.40000000000003</v>
      </c>
    </row>
    <row r="203" spans="1:21" ht="26.1" customHeight="1">
      <c r="A203" s="294" t="s">
        <v>438</v>
      </c>
      <c r="B203" s="276" t="s">
        <v>443</v>
      </c>
      <c r="C203" s="277">
        <v>0.6</v>
      </c>
      <c r="D203" s="277">
        <v>1.2</v>
      </c>
      <c r="E203" s="278">
        <v>1350</v>
      </c>
      <c r="F203" s="289"/>
      <c r="G203" s="277">
        <v>361.84</v>
      </c>
      <c r="H203" s="277">
        <v>150.77000000000001</v>
      </c>
      <c r="I203" s="277">
        <v>75.38</v>
      </c>
      <c r="J203" s="277">
        <v>204.5</v>
      </c>
      <c r="K203" s="277">
        <v>0</v>
      </c>
      <c r="L203" s="277">
        <v>7.0000000000000007E-2</v>
      </c>
      <c r="M203" s="277">
        <v>0.78</v>
      </c>
      <c r="N203" s="277"/>
      <c r="O203" s="277">
        <f t="shared" si="47"/>
        <v>434.20799999999997</v>
      </c>
      <c r="P203" s="277">
        <f t="shared" si="48"/>
        <v>180.92400000000001</v>
      </c>
      <c r="Q203" s="277">
        <f t="shared" si="49"/>
        <v>90.455999999999989</v>
      </c>
      <c r="R203" s="277">
        <f t="shared" si="50"/>
        <v>245.39999999999998</v>
      </c>
      <c r="S203" s="277">
        <v>0</v>
      </c>
      <c r="T203" s="277">
        <f t="shared" si="51"/>
        <v>66.150000000000006</v>
      </c>
      <c r="U203" s="277">
        <f t="shared" si="52"/>
        <v>1053</v>
      </c>
    </row>
    <row r="204" spans="1:21" ht="26.1" customHeight="1">
      <c r="A204" s="294" t="s">
        <v>440</v>
      </c>
      <c r="B204" s="276" t="s">
        <v>445</v>
      </c>
      <c r="C204" s="277">
        <v>0.44</v>
      </c>
      <c r="D204" s="277">
        <v>0.88</v>
      </c>
      <c r="E204" s="278"/>
      <c r="F204" s="289"/>
      <c r="G204" s="277">
        <v>361.84</v>
      </c>
      <c r="H204" s="277">
        <v>150.77000000000001</v>
      </c>
      <c r="I204" s="277">
        <v>75.38</v>
      </c>
      <c r="J204" s="277">
        <v>204.5</v>
      </c>
      <c r="K204" s="277">
        <v>0</v>
      </c>
      <c r="L204" s="277">
        <v>7.0000000000000007E-2</v>
      </c>
      <c r="M204" s="277">
        <v>0.78</v>
      </c>
      <c r="N204" s="277"/>
      <c r="O204" s="277">
        <f t="shared" si="47"/>
        <v>318.41919999999999</v>
      </c>
      <c r="P204" s="277">
        <f t="shared" si="48"/>
        <v>132.67760000000001</v>
      </c>
      <c r="Q204" s="277">
        <f t="shared" si="49"/>
        <v>66.334400000000002</v>
      </c>
      <c r="R204" s="277">
        <f t="shared" si="50"/>
        <v>179.96</v>
      </c>
      <c r="S204" s="277">
        <v>0</v>
      </c>
      <c r="T204" s="277">
        <f t="shared" si="51"/>
        <v>0</v>
      </c>
      <c r="U204" s="277">
        <f t="shared" si="52"/>
        <v>0</v>
      </c>
    </row>
    <row r="205" spans="1:21" ht="26.1" customHeight="1">
      <c r="A205" s="294" t="s">
        <v>442</v>
      </c>
      <c r="B205" s="276" t="s">
        <v>447</v>
      </c>
      <c r="C205" s="277">
        <v>0.45</v>
      </c>
      <c r="D205" s="277">
        <v>0.9</v>
      </c>
      <c r="E205" s="278"/>
      <c r="F205" s="289"/>
      <c r="G205" s="277">
        <v>361.84</v>
      </c>
      <c r="H205" s="277">
        <v>150.77000000000001</v>
      </c>
      <c r="I205" s="277">
        <v>75.38</v>
      </c>
      <c r="J205" s="277">
        <v>204.5</v>
      </c>
      <c r="K205" s="277">
        <v>0</v>
      </c>
      <c r="L205" s="277">
        <v>7.0000000000000007E-2</v>
      </c>
      <c r="M205" s="277">
        <v>0.78</v>
      </c>
      <c r="N205" s="277"/>
      <c r="O205" s="277">
        <f t="shared" si="47"/>
        <v>325.65600000000001</v>
      </c>
      <c r="P205" s="277">
        <f t="shared" si="48"/>
        <v>135.69300000000001</v>
      </c>
      <c r="Q205" s="277">
        <f t="shared" si="49"/>
        <v>67.841999999999999</v>
      </c>
      <c r="R205" s="277">
        <f t="shared" si="50"/>
        <v>184.05</v>
      </c>
      <c r="S205" s="277">
        <v>0</v>
      </c>
      <c r="T205" s="277">
        <f t="shared" si="51"/>
        <v>0</v>
      </c>
      <c r="U205" s="277">
        <f t="shared" si="52"/>
        <v>0</v>
      </c>
    </row>
    <row r="206" spans="1:21" ht="24.95" customHeight="1">
      <c r="A206" s="294" t="s">
        <v>444</v>
      </c>
      <c r="B206" s="276" t="s">
        <v>755</v>
      </c>
      <c r="C206" s="277">
        <v>0.5</v>
      </c>
      <c r="D206" s="277">
        <v>1</v>
      </c>
      <c r="E206" s="278"/>
      <c r="F206" s="289"/>
      <c r="G206" s="277">
        <v>361.84</v>
      </c>
      <c r="H206" s="277">
        <v>150.77000000000001</v>
      </c>
      <c r="I206" s="277">
        <v>75.38</v>
      </c>
      <c r="J206" s="277">
        <v>204.5</v>
      </c>
      <c r="K206" s="277">
        <v>0</v>
      </c>
      <c r="L206" s="277">
        <v>7.0000000000000007E-2</v>
      </c>
      <c r="M206" s="277">
        <v>0.78</v>
      </c>
      <c r="N206" s="277"/>
      <c r="O206" s="277">
        <f t="shared" si="47"/>
        <v>361.84</v>
      </c>
      <c r="P206" s="277">
        <f t="shared" si="48"/>
        <v>150.77000000000001</v>
      </c>
      <c r="Q206" s="277">
        <f t="shared" si="49"/>
        <v>75.38</v>
      </c>
      <c r="R206" s="277">
        <f t="shared" si="50"/>
        <v>204.5</v>
      </c>
      <c r="S206" s="277">
        <v>0</v>
      </c>
      <c r="T206" s="277">
        <f t="shared" si="51"/>
        <v>0</v>
      </c>
      <c r="U206" s="277">
        <f t="shared" si="52"/>
        <v>0</v>
      </c>
    </row>
    <row r="207" spans="1:21" ht="24.95" customHeight="1">
      <c r="A207" s="294" t="s">
        <v>446</v>
      </c>
      <c r="B207" s="276" t="s">
        <v>450</v>
      </c>
      <c r="C207" s="277">
        <v>0.16</v>
      </c>
      <c r="D207" s="277">
        <v>0.32</v>
      </c>
      <c r="E207" s="278"/>
      <c r="F207" s="289"/>
      <c r="G207" s="277">
        <v>361.84</v>
      </c>
      <c r="H207" s="277">
        <v>150.77000000000001</v>
      </c>
      <c r="I207" s="277">
        <v>75.38</v>
      </c>
      <c r="J207" s="277">
        <v>204.5</v>
      </c>
      <c r="K207" s="277">
        <v>0</v>
      </c>
      <c r="L207" s="277">
        <v>7.0000000000000007E-2</v>
      </c>
      <c r="M207" s="277">
        <v>0.78</v>
      </c>
      <c r="N207" s="277"/>
      <c r="O207" s="277">
        <f t="shared" si="47"/>
        <v>115.78879999999999</v>
      </c>
      <c r="P207" s="277">
        <f t="shared" si="48"/>
        <v>48.246400000000001</v>
      </c>
      <c r="Q207" s="277">
        <f t="shared" si="49"/>
        <v>24.121600000000001</v>
      </c>
      <c r="R207" s="277">
        <f t="shared" si="50"/>
        <v>65.44</v>
      </c>
      <c r="S207" s="277">
        <v>0</v>
      </c>
      <c r="T207" s="277">
        <f t="shared" si="51"/>
        <v>0</v>
      </c>
      <c r="U207" s="277">
        <f t="shared" si="52"/>
        <v>0</v>
      </c>
    </row>
    <row r="208" spans="1:21" ht="24.95" customHeight="1">
      <c r="A208" s="294" t="s">
        <v>448</v>
      </c>
      <c r="B208" s="276" t="s">
        <v>452</v>
      </c>
      <c r="C208" s="277">
        <v>0.36</v>
      </c>
      <c r="D208" s="277">
        <v>0.72</v>
      </c>
      <c r="E208" s="278"/>
      <c r="F208" s="289"/>
      <c r="G208" s="277">
        <v>361.84</v>
      </c>
      <c r="H208" s="277">
        <v>150.77000000000001</v>
      </c>
      <c r="I208" s="277">
        <v>75.38</v>
      </c>
      <c r="J208" s="277">
        <v>204.5</v>
      </c>
      <c r="K208" s="277">
        <v>0</v>
      </c>
      <c r="L208" s="277">
        <v>7.0000000000000007E-2</v>
      </c>
      <c r="M208" s="277">
        <v>0.78</v>
      </c>
      <c r="N208" s="277"/>
      <c r="O208" s="277">
        <f t="shared" si="47"/>
        <v>260.52479999999997</v>
      </c>
      <c r="P208" s="277">
        <f t="shared" si="48"/>
        <v>108.5544</v>
      </c>
      <c r="Q208" s="277">
        <f t="shared" si="49"/>
        <v>54.273599999999995</v>
      </c>
      <c r="R208" s="277">
        <f t="shared" si="50"/>
        <v>147.23999999999998</v>
      </c>
      <c r="S208" s="277">
        <v>0</v>
      </c>
      <c r="T208" s="277">
        <f t="shared" si="51"/>
        <v>0</v>
      </c>
      <c r="U208" s="277">
        <f t="shared" si="52"/>
        <v>0</v>
      </c>
    </row>
    <row r="209" spans="1:21" ht="38.25" customHeight="1">
      <c r="A209" s="294" t="s">
        <v>449</v>
      </c>
      <c r="B209" s="290" t="s">
        <v>756</v>
      </c>
      <c r="C209" s="277">
        <v>1.34</v>
      </c>
      <c r="D209" s="277">
        <v>2.68</v>
      </c>
      <c r="E209" s="278"/>
      <c r="F209" s="289"/>
      <c r="G209" s="277">
        <v>361.84</v>
      </c>
      <c r="H209" s="277">
        <v>150.77000000000001</v>
      </c>
      <c r="I209" s="277">
        <v>75.38</v>
      </c>
      <c r="J209" s="277">
        <v>204.5</v>
      </c>
      <c r="K209" s="277">
        <v>0</v>
      </c>
      <c r="L209" s="277">
        <v>7.0000000000000007E-2</v>
      </c>
      <c r="M209" s="277">
        <v>0.78</v>
      </c>
      <c r="N209" s="277"/>
      <c r="O209" s="277">
        <f t="shared" si="47"/>
        <v>969.73119999999994</v>
      </c>
      <c r="P209" s="277">
        <f t="shared" si="48"/>
        <v>404.06360000000006</v>
      </c>
      <c r="Q209" s="277">
        <f t="shared" si="49"/>
        <v>202.01840000000001</v>
      </c>
      <c r="R209" s="277">
        <f t="shared" si="50"/>
        <v>548.06000000000006</v>
      </c>
      <c r="S209" s="277">
        <v>0</v>
      </c>
      <c r="T209" s="277">
        <f t="shared" si="51"/>
        <v>0</v>
      </c>
      <c r="U209" s="277">
        <f t="shared" si="52"/>
        <v>0</v>
      </c>
    </row>
    <row r="210" spans="1:21" ht="24.95" customHeight="1">
      <c r="A210" s="294" t="s">
        <v>451</v>
      </c>
      <c r="B210" s="276" t="s">
        <v>455</v>
      </c>
      <c r="C210" s="277">
        <v>0.61</v>
      </c>
      <c r="D210" s="277">
        <v>1.22</v>
      </c>
      <c r="E210" s="278"/>
      <c r="F210" s="289"/>
      <c r="G210" s="277">
        <v>361.84</v>
      </c>
      <c r="H210" s="277">
        <v>150.77000000000001</v>
      </c>
      <c r="I210" s="277">
        <v>75.38</v>
      </c>
      <c r="J210" s="277">
        <v>204.5</v>
      </c>
      <c r="K210" s="277">
        <v>0</v>
      </c>
      <c r="L210" s="277">
        <v>7.0000000000000007E-2</v>
      </c>
      <c r="M210" s="277">
        <v>0.78</v>
      </c>
      <c r="N210" s="277"/>
      <c r="O210" s="277">
        <f t="shared" si="47"/>
        <v>441.44479999999999</v>
      </c>
      <c r="P210" s="277">
        <f t="shared" si="48"/>
        <v>183.93940000000001</v>
      </c>
      <c r="Q210" s="277">
        <f t="shared" si="49"/>
        <v>91.963599999999985</v>
      </c>
      <c r="R210" s="277">
        <f t="shared" si="50"/>
        <v>249.48999999999998</v>
      </c>
      <c r="S210" s="277">
        <v>0</v>
      </c>
      <c r="T210" s="277">
        <f t="shared" si="51"/>
        <v>0</v>
      </c>
      <c r="U210" s="277">
        <f t="shared" si="52"/>
        <v>0</v>
      </c>
    </row>
    <row r="211" spans="1:21" ht="24.95" customHeight="1">
      <c r="A211" s="294" t="s">
        <v>453</v>
      </c>
      <c r="B211" s="276" t="s">
        <v>457</v>
      </c>
      <c r="C211" s="277">
        <v>0.97</v>
      </c>
      <c r="D211" s="277">
        <v>1.94</v>
      </c>
      <c r="E211" s="291">
        <v>850</v>
      </c>
      <c r="F211" s="289"/>
      <c r="G211" s="277">
        <v>361.84</v>
      </c>
      <c r="H211" s="277">
        <v>150.77000000000001</v>
      </c>
      <c r="I211" s="277">
        <v>75.38</v>
      </c>
      <c r="J211" s="277">
        <v>204.5</v>
      </c>
      <c r="K211" s="277">
        <v>0</v>
      </c>
      <c r="L211" s="277">
        <v>7.0000000000000007E-2</v>
      </c>
      <c r="M211" s="277">
        <v>0.78</v>
      </c>
      <c r="N211" s="277"/>
      <c r="O211" s="277">
        <f t="shared" si="47"/>
        <v>701.9695999999999</v>
      </c>
      <c r="P211" s="277">
        <f t="shared" si="48"/>
        <v>292.49380000000002</v>
      </c>
      <c r="Q211" s="277">
        <f t="shared" si="49"/>
        <v>146.23719999999997</v>
      </c>
      <c r="R211" s="277">
        <f t="shared" si="50"/>
        <v>396.72999999999996</v>
      </c>
      <c r="S211" s="277">
        <v>0</v>
      </c>
      <c r="T211" s="277">
        <f t="shared" si="51"/>
        <v>41.650000000000006</v>
      </c>
      <c r="U211" s="277">
        <f t="shared" si="52"/>
        <v>663</v>
      </c>
    </row>
    <row r="212" spans="1:21" ht="24.95" customHeight="1">
      <c r="A212" s="294" t="s">
        <v>454</v>
      </c>
      <c r="B212" s="276" t="s">
        <v>757</v>
      </c>
      <c r="C212" s="277">
        <v>0.83</v>
      </c>
      <c r="D212" s="277">
        <v>1.66</v>
      </c>
      <c r="E212" s="278"/>
      <c r="F212" s="289"/>
      <c r="G212" s="277">
        <v>361.84</v>
      </c>
      <c r="H212" s="277">
        <v>150.77000000000001</v>
      </c>
      <c r="I212" s="277">
        <v>75.38</v>
      </c>
      <c r="J212" s="277">
        <v>204.5</v>
      </c>
      <c r="K212" s="277">
        <v>0</v>
      </c>
      <c r="L212" s="277">
        <v>7.0000000000000007E-2</v>
      </c>
      <c r="M212" s="277">
        <v>0.78</v>
      </c>
      <c r="N212" s="277"/>
      <c r="O212" s="277">
        <f t="shared" si="47"/>
        <v>600.6543999999999</v>
      </c>
      <c r="P212" s="277">
        <f t="shared" si="48"/>
        <v>250.2782</v>
      </c>
      <c r="Q212" s="277">
        <f t="shared" si="49"/>
        <v>125.13079999999998</v>
      </c>
      <c r="R212" s="277">
        <f t="shared" si="50"/>
        <v>339.46999999999997</v>
      </c>
      <c r="S212" s="277">
        <v>0</v>
      </c>
      <c r="T212" s="277">
        <f t="shared" si="51"/>
        <v>0</v>
      </c>
      <c r="U212" s="277">
        <f t="shared" si="52"/>
        <v>0</v>
      </c>
    </row>
    <row r="213" spans="1:21" ht="24.95" customHeight="1">
      <c r="A213" s="294" t="s">
        <v>456</v>
      </c>
      <c r="B213" s="276" t="s">
        <v>523</v>
      </c>
      <c r="C213" s="277">
        <v>0.61</v>
      </c>
      <c r="D213" s="277">
        <v>1.22</v>
      </c>
      <c r="E213" s="278">
        <v>1160</v>
      </c>
      <c r="F213" s="289"/>
      <c r="G213" s="277">
        <v>361.84</v>
      </c>
      <c r="H213" s="277">
        <v>150.77000000000001</v>
      </c>
      <c r="I213" s="277">
        <v>75.38</v>
      </c>
      <c r="J213" s="277">
        <v>204.5</v>
      </c>
      <c r="K213" s="277">
        <v>0</v>
      </c>
      <c r="L213" s="277">
        <v>7.0000000000000007E-2</v>
      </c>
      <c r="M213" s="277">
        <v>0.78</v>
      </c>
      <c r="N213" s="277"/>
      <c r="O213" s="277">
        <f t="shared" si="47"/>
        <v>441.44479999999999</v>
      </c>
      <c r="P213" s="277">
        <f t="shared" si="48"/>
        <v>183.93940000000001</v>
      </c>
      <c r="Q213" s="277">
        <f t="shared" si="49"/>
        <v>91.963599999999985</v>
      </c>
      <c r="R213" s="277">
        <f t="shared" si="50"/>
        <v>249.48999999999998</v>
      </c>
      <c r="S213" s="277">
        <v>0</v>
      </c>
      <c r="T213" s="277">
        <f t="shared" si="51"/>
        <v>56.839999999999996</v>
      </c>
      <c r="U213" s="277">
        <f t="shared" si="52"/>
        <v>904.80000000000007</v>
      </c>
    </row>
    <row r="214" spans="1:21" ht="24.95" customHeight="1">
      <c r="A214" s="294" t="s">
        <v>458</v>
      </c>
      <c r="B214" s="276" t="s">
        <v>524</v>
      </c>
      <c r="C214" s="277">
        <v>0.12</v>
      </c>
      <c r="D214" s="277">
        <v>0.24</v>
      </c>
      <c r="E214" s="278">
        <v>440</v>
      </c>
      <c r="F214" s="289"/>
      <c r="G214" s="277">
        <v>361.84</v>
      </c>
      <c r="H214" s="277">
        <v>150.77000000000001</v>
      </c>
      <c r="I214" s="277">
        <v>75.38</v>
      </c>
      <c r="J214" s="277">
        <v>204.5</v>
      </c>
      <c r="K214" s="277">
        <v>0</v>
      </c>
      <c r="L214" s="277">
        <v>7.0000000000000007E-2</v>
      </c>
      <c r="M214" s="277">
        <v>0.78</v>
      </c>
      <c r="N214" s="277"/>
      <c r="O214" s="277">
        <f t="shared" si="47"/>
        <v>86.841599999999985</v>
      </c>
      <c r="P214" s="277">
        <f t="shared" si="48"/>
        <v>36.184800000000003</v>
      </c>
      <c r="Q214" s="277">
        <f t="shared" si="49"/>
        <v>18.091199999999997</v>
      </c>
      <c r="R214" s="277">
        <f t="shared" si="50"/>
        <v>49.08</v>
      </c>
      <c r="S214" s="277">
        <v>0</v>
      </c>
      <c r="T214" s="277">
        <f t="shared" si="51"/>
        <v>21.560000000000002</v>
      </c>
      <c r="U214" s="277">
        <f t="shared" si="52"/>
        <v>343.2</v>
      </c>
    </row>
    <row r="215" spans="1:21" ht="24.95" customHeight="1">
      <c r="A215" s="294" t="s">
        <v>459</v>
      </c>
      <c r="B215" s="276" t="s">
        <v>462</v>
      </c>
      <c r="C215" s="277">
        <v>0.23</v>
      </c>
      <c r="D215" s="277">
        <v>0.46</v>
      </c>
      <c r="E215" s="278"/>
      <c r="F215" s="289"/>
      <c r="G215" s="277">
        <v>361.84</v>
      </c>
      <c r="H215" s="277">
        <v>150.77000000000001</v>
      </c>
      <c r="I215" s="277">
        <v>75.38</v>
      </c>
      <c r="J215" s="277">
        <v>204.5</v>
      </c>
      <c r="K215" s="277">
        <v>0</v>
      </c>
      <c r="L215" s="277">
        <v>7.0000000000000007E-2</v>
      </c>
      <c r="M215" s="277">
        <v>0.78</v>
      </c>
      <c r="N215" s="277"/>
      <c r="O215" s="277">
        <f t="shared" si="47"/>
        <v>166.44639999999998</v>
      </c>
      <c r="P215" s="277">
        <f t="shared" si="48"/>
        <v>69.354200000000006</v>
      </c>
      <c r="Q215" s="277">
        <f t="shared" si="49"/>
        <v>34.674799999999998</v>
      </c>
      <c r="R215" s="277">
        <f t="shared" si="50"/>
        <v>94.070000000000007</v>
      </c>
      <c r="S215" s="277">
        <v>0</v>
      </c>
      <c r="T215" s="277">
        <f t="shared" si="51"/>
        <v>0</v>
      </c>
      <c r="U215" s="277">
        <f t="shared" si="52"/>
        <v>0</v>
      </c>
    </row>
    <row r="216" spans="1:21" ht="24.95" customHeight="1">
      <c r="A216" s="294" t="s">
        <v>460</v>
      </c>
      <c r="B216" s="276" t="s">
        <v>758</v>
      </c>
      <c r="C216" s="277">
        <v>0.76</v>
      </c>
      <c r="D216" s="277">
        <v>1.52</v>
      </c>
      <c r="E216" s="278"/>
      <c r="F216" s="289"/>
      <c r="G216" s="277">
        <v>361.84</v>
      </c>
      <c r="H216" s="277">
        <v>150.77000000000001</v>
      </c>
      <c r="I216" s="277">
        <v>75.38</v>
      </c>
      <c r="J216" s="277">
        <v>204.5</v>
      </c>
      <c r="K216" s="277">
        <v>0</v>
      </c>
      <c r="L216" s="277">
        <v>7.0000000000000007E-2</v>
      </c>
      <c r="M216" s="277">
        <v>0.78</v>
      </c>
      <c r="N216" s="277"/>
      <c r="O216" s="277">
        <f t="shared" si="47"/>
        <v>549.99680000000001</v>
      </c>
      <c r="P216" s="277">
        <f t="shared" si="48"/>
        <v>229.17040000000003</v>
      </c>
      <c r="Q216" s="277">
        <f t="shared" si="49"/>
        <v>114.57759999999999</v>
      </c>
      <c r="R216" s="277">
        <f t="shared" si="50"/>
        <v>310.84000000000003</v>
      </c>
      <c r="S216" s="277">
        <v>0</v>
      </c>
      <c r="T216" s="277">
        <f t="shared" si="51"/>
        <v>0</v>
      </c>
      <c r="U216" s="277">
        <f t="shared" si="52"/>
        <v>0</v>
      </c>
    </row>
    <row r="217" spans="1:21" ht="39" customHeight="1" thickBot="1">
      <c r="A217" s="294" t="s">
        <v>461</v>
      </c>
      <c r="B217" s="391" t="s">
        <v>759</v>
      </c>
      <c r="C217" s="383">
        <v>0.43</v>
      </c>
      <c r="D217" s="383">
        <v>0.86</v>
      </c>
      <c r="E217" s="392">
        <v>1220</v>
      </c>
      <c r="F217" s="389"/>
      <c r="G217" s="383">
        <v>361.84</v>
      </c>
      <c r="H217" s="383">
        <v>150.77000000000001</v>
      </c>
      <c r="I217" s="383">
        <v>75.38</v>
      </c>
      <c r="J217" s="383">
        <v>204.5</v>
      </c>
      <c r="K217" s="383">
        <v>0</v>
      </c>
      <c r="L217" s="383">
        <v>7.0000000000000007E-2</v>
      </c>
      <c r="M217" s="383">
        <v>0.78</v>
      </c>
      <c r="N217" s="383"/>
      <c r="O217" s="383">
        <f t="shared" si="47"/>
        <v>311.18239999999997</v>
      </c>
      <c r="P217" s="383">
        <f t="shared" si="48"/>
        <v>129.66220000000001</v>
      </c>
      <c r="Q217" s="383">
        <f t="shared" si="49"/>
        <v>64.826799999999992</v>
      </c>
      <c r="R217" s="383">
        <f t="shared" si="50"/>
        <v>175.87</v>
      </c>
      <c r="S217" s="383">
        <v>0</v>
      </c>
      <c r="T217" s="383">
        <f t="shared" si="51"/>
        <v>59.78</v>
      </c>
      <c r="U217" s="383">
        <f t="shared" si="52"/>
        <v>951.6</v>
      </c>
    </row>
    <row r="218" spans="1:21" s="82" customFormat="1" ht="24.95" customHeight="1" thickBot="1">
      <c r="A218" s="93"/>
      <c r="B218" s="385" t="s">
        <v>463</v>
      </c>
      <c r="C218" s="87">
        <f>SUM(C117:C217)-C145-C183</f>
        <v>72.950000000000045</v>
      </c>
      <c r="D218" s="87">
        <f>SUM(D117:D217)-D145-D183</f>
        <v>145.90000000000009</v>
      </c>
      <c r="E218" s="386">
        <f>SUM(E117:E217)-E145-E183</f>
        <v>47120</v>
      </c>
      <c r="F218" s="87"/>
      <c r="G218" s="87" t="s">
        <v>146</v>
      </c>
      <c r="H218" s="87"/>
      <c r="I218" s="87"/>
      <c r="J218" s="87"/>
      <c r="K218" s="87"/>
      <c r="L218" s="87"/>
      <c r="M218" s="87"/>
      <c r="N218" s="87"/>
      <c r="O218" s="87">
        <f t="shared" ref="O218:U218" si="53">SUM(O117:O217)-O145-O183</f>
        <v>52792.455999999991</v>
      </c>
      <c r="P218" s="87">
        <f t="shared" si="53"/>
        <v>21997.343000000012</v>
      </c>
      <c r="Q218" s="87">
        <f t="shared" si="53"/>
        <v>10997.942000000001</v>
      </c>
      <c r="R218" s="87">
        <f t="shared" si="53"/>
        <v>29836.55</v>
      </c>
      <c r="S218" s="87">
        <f t="shared" si="53"/>
        <v>33.844799999999992</v>
      </c>
      <c r="T218" s="87">
        <f t="shared" si="53"/>
        <v>2308.8800000000006</v>
      </c>
      <c r="U218" s="88">
        <f t="shared" si="53"/>
        <v>36753.600000000006</v>
      </c>
    </row>
    <row r="219" spans="1:21" s="41" customFormat="1" ht="24.95" customHeight="1">
      <c r="A219" s="43" t="s">
        <v>146</v>
      </c>
      <c r="B219" s="41" t="s">
        <v>146</v>
      </c>
      <c r="C219" s="44" t="s">
        <v>146</v>
      </c>
      <c r="D219" s="44"/>
      <c r="E219" s="44"/>
      <c r="F219" s="44"/>
      <c r="G219" s="44"/>
      <c r="H219" s="44"/>
      <c r="I219" s="44"/>
      <c r="J219" s="44"/>
      <c r="K219" s="44"/>
      <c r="L219" s="44"/>
      <c r="M219" s="44"/>
      <c r="N219" s="44"/>
      <c r="O219" s="44"/>
      <c r="P219" s="44"/>
      <c r="Q219" s="44" t="s">
        <v>146</v>
      </c>
    </row>
    <row r="220" spans="1:21">
      <c r="A220" s="45" t="s">
        <v>146</v>
      </c>
      <c r="B220" s="46"/>
      <c r="C220" s="46"/>
      <c r="D220" s="46"/>
      <c r="E220" s="46"/>
      <c r="F220" s="46"/>
      <c r="G220" s="46"/>
      <c r="H220" s="46"/>
      <c r="I220" s="46"/>
      <c r="J220" s="46"/>
      <c r="K220" s="46"/>
      <c r="L220" s="46"/>
      <c r="M220" s="46"/>
      <c r="N220" s="46"/>
      <c r="O220" s="46"/>
      <c r="P220" s="46"/>
      <c r="Q220" s="46"/>
      <c r="R220" s="46"/>
    </row>
    <row r="221" spans="1:21" s="41" customFormat="1">
      <c r="A221" s="43" t="s">
        <v>146</v>
      </c>
      <c r="B221" s="41" t="s">
        <v>146</v>
      </c>
      <c r="C221" s="44" t="s">
        <v>146</v>
      </c>
      <c r="D221" s="44"/>
      <c r="E221" s="44"/>
      <c r="F221" s="44"/>
      <c r="G221" s="44" t="s">
        <v>146</v>
      </c>
      <c r="H221" s="44"/>
      <c r="I221" s="44"/>
      <c r="J221" s="44"/>
      <c r="K221" s="44"/>
      <c r="L221" s="44"/>
      <c r="M221" s="44"/>
      <c r="N221" s="44"/>
      <c r="O221" s="44"/>
      <c r="P221" s="44"/>
      <c r="Q221" s="44" t="s">
        <v>146</v>
      </c>
      <c r="R221" s="295" t="s">
        <v>146</v>
      </c>
    </row>
    <row r="222" spans="1:21" s="41" customFormat="1">
      <c r="B222" s="47"/>
      <c r="C222" s="47"/>
      <c r="D222" s="47"/>
      <c r="E222" s="47"/>
      <c r="F222" s="47"/>
      <c r="G222" s="47"/>
      <c r="H222" s="47"/>
      <c r="I222" s="47"/>
      <c r="J222" s="47"/>
      <c r="K222" s="47"/>
      <c r="L222" s="47"/>
      <c r="M222" s="47"/>
      <c r="N222" s="47"/>
      <c r="O222" s="47"/>
      <c r="P222" s="47"/>
      <c r="Q222" s="47"/>
      <c r="R222" s="47"/>
      <c r="S222" s="41" t="s">
        <v>146</v>
      </c>
    </row>
    <row r="223" spans="1:21" s="41" customFormat="1">
      <c r="A223" s="296"/>
    </row>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sheetData>
  <mergeCells count="40">
    <mergeCell ref="L9:M9"/>
    <mergeCell ref="F8:K8"/>
    <mergeCell ref="E9:E10"/>
    <mergeCell ref="L10:L11"/>
    <mergeCell ref="G10:I10"/>
    <mergeCell ref="R10:R11"/>
    <mergeCell ref="O10:Q10"/>
    <mergeCell ref="M10:M11"/>
    <mergeCell ref="T10:T11"/>
    <mergeCell ref="U10:U11"/>
    <mergeCell ref="A5:U5"/>
    <mergeCell ref="A6:U6"/>
    <mergeCell ref="A8:A11"/>
    <mergeCell ref="F10:F11"/>
    <mergeCell ref="N10:N11"/>
    <mergeCell ref="C9:C10"/>
    <mergeCell ref="B8:B11"/>
    <mergeCell ref="D9:D10"/>
    <mergeCell ref="J10:J11"/>
    <mergeCell ref="S10:S11"/>
    <mergeCell ref="A144:U144"/>
    <mergeCell ref="A7:U7"/>
    <mergeCell ref="N9:S9"/>
    <mergeCell ref="T9:U9"/>
    <mergeCell ref="N8:U8"/>
    <mergeCell ref="L8:M8"/>
    <mergeCell ref="F9:K9"/>
    <mergeCell ref="A36:S36"/>
    <mergeCell ref="A34:U34"/>
    <mergeCell ref="K10:K11"/>
    <mergeCell ref="A108:U108"/>
    <mergeCell ref="A182:U182"/>
    <mergeCell ref="A71:U71"/>
    <mergeCell ref="A13:U13"/>
    <mergeCell ref="A37:S37"/>
    <mergeCell ref="A85:S85"/>
    <mergeCell ref="A84:S84"/>
    <mergeCell ref="A14:U14"/>
    <mergeCell ref="A116:S116"/>
    <mergeCell ref="A115:S115"/>
  </mergeCells>
  <phoneticPr fontId="3" type="noConversion"/>
  <pageMargins left="0.7" right="0.2" top="0.33" bottom="0.37" header="0.2" footer="0.17"/>
  <pageSetup paperSize="9" scale="56" fitToWidth="2" fitToHeight="9" orientation="landscape" r:id="rId1"/>
  <headerFooter alignWithMargins="0"/>
  <colBreaks count="1" manualBreakCount="1">
    <brk id="21" max="293" man="1"/>
  </colBreaks>
</worksheet>
</file>

<file path=xl/worksheets/sheet2.xml><?xml version="1.0" encoding="utf-8"?>
<worksheet xmlns="http://schemas.openxmlformats.org/spreadsheetml/2006/main" xmlns:r="http://schemas.openxmlformats.org/officeDocument/2006/relationships">
  <dimension ref="A1:N107"/>
  <sheetViews>
    <sheetView tabSelected="1" topLeftCell="A76" workbookViewId="0">
      <selection activeCell="A59" sqref="A59"/>
    </sheetView>
  </sheetViews>
  <sheetFormatPr defaultRowHeight="15.75"/>
  <cols>
    <col min="1" max="1" width="9.7109375" style="297" customWidth="1"/>
    <col min="2" max="2" width="13.5703125" style="297" customWidth="1"/>
    <col min="3" max="3" width="12.7109375" style="297" customWidth="1"/>
    <col min="4" max="4" width="10.140625" style="297" customWidth="1"/>
    <col min="5" max="5" width="13.140625" style="297" customWidth="1"/>
    <col min="6" max="6" width="13.5703125" style="297" customWidth="1"/>
    <col min="7" max="7" width="12.28515625" style="297" customWidth="1"/>
    <col min="8" max="8" width="11.85546875" style="297" customWidth="1"/>
    <col min="9" max="9" width="23.28515625" style="297" customWidth="1"/>
    <col min="10" max="10" width="16.140625" style="297" customWidth="1"/>
    <col min="11" max="12" width="9.140625" style="297"/>
    <col min="13" max="13" width="14.7109375" style="298" bestFit="1" customWidth="1"/>
    <col min="14" max="14" width="11.140625" style="297" bestFit="1" customWidth="1"/>
    <col min="15" max="16384" width="9.140625" style="297"/>
  </cols>
  <sheetData>
    <row r="1" spans="1:14">
      <c r="A1" s="463">
        <v>7</v>
      </c>
      <c r="B1" s="463"/>
      <c r="C1" s="463"/>
      <c r="D1" s="463"/>
      <c r="E1" s="463"/>
      <c r="F1" s="463"/>
      <c r="G1" s="463"/>
      <c r="H1" s="463"/>
      <c r="I1" s="463"/>
      <c r="J1" s="463"/>
      <c r="K1" s="48"/>
    </row>
    <row r="2" spans="1:14" s="299" customFormat="1" ht="15" customHeight="1">
      <c r="A2" s="469" t="s">
        <v>464</v>
      </c>
      <c r="B2" s="469"/>
      <c r="C2" s="469"/>
      <c r="D2" s="469"/>
      <c r="E2" s="469"/>
      <c r="F2" s="469"/>
      <c r="G2" s="469"/>
      <c r="H2" s="469"/>
      <c r="I2" s="469"/>
      <c r="J2" s="469"/>
      <c r="K2" s="53"/>
      <c r="M2" s="300"/>
    </row>
    <row r="3" spans="1:14" s="301" customFormat="1" ht="17.25" customHeight="1">
      <c r="A3" s="469" t="s">
        <v>764</v>
      </c>
      <c r="B3" s="469"/>
      <c r="C3" s="469"/>
      <c r="D3" s="469"/>
      <c r="E3" s="469"/>
      <c r="F3" s="469"/>
      <c r="G3" s="469"/>
      <c r="H3" s="469"/>
      <c r="I3" s="469"/>
      <c r="J3" s="469"/>
      <c r="K3" s="94"/>
      <c r="M3" s="302"/>
      <c r="N3" s="303">
        <v>4382.8500000000004</v>
      </c>
    </row>
    <row r="4" spans="1:14" s="301" customFormat="1" ht="14.25" customHeight="1" thickBot="1">
      <c r="A4" s="470" t="s">
        <v>465</v>
      </c>
      <c r="B4" s="470"/>
      <c r="C4" s="470"/>
      <c r="D4" s="470"/>
      <c r="E4" s="77"/>
      <c r="F4" s="77"/>
      <c r="G4" s="77"/>
      <c r="H4" s="77"/>
      <c r="I4" s="77"/>
      <c r="J4" s="77"/>
      <c r="K4" s="94"/>
      <c r="M4" s="302"/>
      <c r="N4" s="303"/>
    </row>
    <row r="5" spans="1:14" s="304" customFormat="1" ht="13.5" customHeight="1">
      <c r="A5" s="460" t="s">
        <v>466</v>
      </c>
      <c r="B5" s="462" t="s">
        <v>74</v>
      </c>
      <c r="C5" s="451" t="s">
        <v>467</v>
      </c>
      <c r="D5" s="451"/>
      <c r="E5" s="451" t="s">
        <v>468</v>
      </c>
      <c r="F5" s="451"/>
      <c r="G5" s="451" t="s">
        <v>469</v>
      </c>
      <c r="H5" s="451"/>
      <c r="I5" s="51" t="s">
        <v>470</v>
      </c>
      <c r="J5" s="452" t="s">
        <v>182</v>
      </c>
      <c r="K5" s="52"/>
      <c r="M5" s="305"/>
    </row>
    <row r="6" spans="1:14" s="299" customFormat="1" ht="93.75" customHeight="1" thickBot="1">
      <c r="A6" s="461"/>
      <c r="B6" s="457"/>
      <c r="C6" s="457" t="s">
        <v>782</v>
      </c>
      <c r="D6" s="458"/>
      <c r="E6" s="457" t="s">
        <v>786</v>
      </c>
      <c r="F6" s="458"/>
      <c r="G6" s="457" t="s">
        <v>783</v>
      </c>
      <c r="H6" s="458"/>
      <c r="I6" s="235" t="s">
        <v>784</v>
      </c>
      <c r="J6" s="453"/>
      <c r="K6" s="53"/>
      <c r="M6" s="300"/>
      <c r="N6" s="299" t="s">
        <v>146</v>
      </c>
    </row>
    <row r="7" spans="1:14" s="299" customFormat="1" ht="14.1" customHeight="1" thickBot="1">
      <c r="A7" s="306">
        <v>1</v>
      </c>
      <c r="B7" s="244">
        <v>2</v>
      </c>
      <c r="C7" s="459">
        <v>3</v>
      </c>
      <c r="D7" s="459"/>
      <c r="E7" s="459">
        <v>4</v>
      </c>
      <c r="F7" s="459"/>
      <c r="G7" s="459">
        <v>5</v>
      </c>
      <c r="H7" s="459"/>
      <c r="I7" s="307">
        <v>6</v>
      </c>
      <c r="J7" s="306">
        <v>7</v>
      </c>
      <c r="K7" s="53" t="s">
        <v>146</v>
      </c>
      <c r="M7" s="300"/>
    </row>
    <row r="8" spans="1:14" s="299" customFormat="1" ht="17.100000000000001" customHeight="1">
      <c r="A8" s="465" t="s">
        <v>244</v>
      </c>
      <c r="B8" s="308" t="s">
        <v>75</v>
      </c>
      <c r="C8" s="468">
        <f>'[1]Додаток 1 утрим вулиць (1-7)'!O33*22</f>
        <v>362934.20415999996</v>
      </c>
      <c r="D8" s="468"/>
      <c r="E8" s="468">
        <f>'[1]Додаток 1 утрим вулиць (1-7)'!O83*22</f>
        <v>988532.40639999986</v>
      </c>
      <c r="F8" s="468"/>
      <c r="G8" s="468">
        <f>'[1]Додаток 1 утрим вулиць (1-7)'!O114*4</f>
        <v>113501.9712</v>
      </c>
      <c r="H8" s="468"/>
      <c r="I8" s="309">
        <f>'[1]Додаток 1 утрим вулиць (1-7)'!O219</f>
        <v>53429.294399999999</v>
      </c>
      <c r="J8" s="310">
        <f>SUM(C8:I8)</f>
        <v>1518397.87616</v>
      </c>
      <c r="K8" s="53"/>
      <c r="M8" s="300"/>
    </row>
    <row r="9" spans="1:14" s="299" customFormat="1" ht="17.100000000000001" customHeight="1">
      <c r="A9" s="466"/>
      <c r="B9" s="54" t="s">
        <v>529</v>
      </c>
      <c r="C9" s="455">
        <f>'[1]Додаток 1 утрим вулиць (1-7)'!R33*22</f>
        <v>205118.408</v>
      </c>
      <c r="D9" s="455"/>
      <c r="E9" s="455">
        <f>'[1]Додаток 1 утрим вулиць (1-7)'!R83*4</f>
        <v>101579.23999999999</v>
      </c>
      <c r="F9" s="455"/>
      <c r="G9" s="455">
        <f>'[1]Додаток 1 утрим вулиць (1-7)'!R114</f>
        <v>16036.889999999998</v>
      </c>
      <c r="H9" s="455"/>
      <c r="I9" s="158">
        <f>'[1]Додаток 1 утрим вулиць (1-7)'!R219</f>
        <v>30196.469999999998</v>
      </c>
      <c r="J9" s="311">
        <f>SUM(C9:I9)</f>
        <v>352931.00799999997</v>
      </c>
      <c r="K9" s="53"/>
      <c r="M9" s="300"/>
    </row>
    <row r="10" spans="1:14" s="299" customFormat="1" ht="17.100000000000001" customHeight="1">
      <c r="A10" s="466"/>
      <c r="B10" s="54" t="s">
        <v>471</v>
      </c>
      <c r="C10" s="312"/>
      <c r="D10" s="312"/>
      <c r="E10" s="455"/>
      <c r="F10" s="455"/>
      <c r="G10" s="456" t="s">
        <v>472</v>
      </c>
      <c r="H10" s="456"/>
      <c r="I10" s="158"/>
      <c r="J10" s="311">
        <f>N3*2*22</f>
        <v>192845.40000000002</v>
      </c>
      <c r="K10" s="53"/>
      <c r="M10" s="300" t="s">
        <v>146</v>
      </c>
    </row>
    <row r="11" spans="1:14" s="299" customFormat="1" ht="17.100000000000001" customHeight="1" thickBot="1">
      <c r="A11" s="466"/>
      <c r="B11" s="313" t="s">
        <v>765</v>
      </c>
      <c r="C11" s="314"/>
      <c r="D11" s="314"/>
      <c r="E11" s="314"/>
      <c r="F11" s="314"/>
      <c r="G11" s="315"/>
      <c r="H11" s="314"/>
      <c r="I11" s="316"/>
      <c r="J11" s="317">
        <f>SUM(J8:J10)</f>
        <v>2064174.2841599998</v>
      </c>
      <c r="K11" s="53"/>
      <c r="M11" s="300"/>
    </row>
    <row r="12" spans="1:14" s="299" customFormat="1" ht="17.100000000000001" customHeight="1" thickBot="1">
      <c r="A12" s="467"/>
      <c r="B12" s="318" t="s">
        <v>766</v>
      </c>
      <c r="C12" s="454">
        <f>'[1]Додаток 1 утрим вулиць (1-7)'!T33*22</f>
        <v>297451</v>
      </c>
      <c r="D12" s="454"/>
      <c r="E12" s="454">
        <f>'[1]Додаток 1 утрим вулиць (1-7)'!T83*8</f>
        <v>136655.12</v>
      </c>
      <c r="F12" s="454"/>
      <c r="G12" s="454">
        <f>('[1]Додаток 1 утрим вулиць (1-7)'!T114*4)</f>
        <v>26093.480000000003</v>
      </c>
      <c r="H12" s="454"/>
      <c r="I12" s="319">
        <f>'[1]Додаток 1 утрим вулиць (1-7)'!T219</f>
        <v>2308.8800000000006</v>
      </c>
      <c r="J12" s="320">
        <f>SUM(C12:I12)</f>
        <v>462508.48</v>
      </c>
      <c r="K12" s="53"/>
      <c r="M12" s="300"/>
    </row>
    <row r="13" spans="1:14" s="299" customFormat="1" ht="17.100000000000001" customHeight="1">
      <c r="A13" s="465" t="s">
        <v>473</v>
      </c>
      <c r="B13" s="321" t="s">
        <v>75</v>
      </c>
      <c r="C13" s="468">
        <f>'[1]Додаток 1 утрим вулиць (1-7)'!P33*22</f>
        <v>151225.92848</v>
      </c>
      <c r="D13" s="468"/>
      <c r="E13" s="468">
        <f>'[1]Додаток 1 утрим вулиць (1-7)'!P83*22</f>
        <v>411897.60920000012</v>
      </c>
      <c r="F13" s="468"/>
      <c r="G13" s="468">
        <f>'[1]Додаток 1 утрим вулиць (1-7)'!P114*4</f>
        <v>47293.533600000002</v>
      </c>
      <c r="H13" s="468"/>
      <c r="I13" s="309">
        <f>'[1]Додаток 1 утрим вулиць (1-7)'!P219</f>
        <v>22262.69820000001</v>
      </c>
      <c r="J13" s="310">
        <f>SUM(C13:I13)</f>
        <v>632679.76948000002</v>
      </c>
      <c r="K13" s="53"/>
      <c r="M13" s="300"/>
    </row>
    <row r="14" spans="1:14" s="299" customFormat="1" ht="17.100000000000001" customHeight="1">
      <c r="A14" s="466"/>
      <c r="B14" s="322" t="s">
        <v>529</v>
      </c>
      <c r="C14" s="455">
        <f>'[1]Додаток 1 утрим вулиць (1-7)'!R33*22</f>
        <v>205118.408</v>
      </c>
      <c r="D14" s="455"/>
      <c r="E14" s="455">
        <f>'[1]Додаток 1 утрим вулиць (1-7)'!R83*4</f>
        <v>101579.23999999999</v>
      </c>
      <c r="F14" s="455"/>
      <c r="G14" s="455">
        <f>'[1]Додаток 1 утрим вулиць (1-7)'!R114</f>
        <v>16036.889999999998</v>
      </c>
      <c r="H14" s="455"/>
      <c r="I14" s="158">
        <f>'[1]Додаток 1 утрим вулиць (1-7)'!R219</f>
        <v>30196.469999999998</v>
      </c>
      <c r="J14" s="311">
        <f>SUM(C14:I14)</f>
        <v>352931.00799999997</v>
      </c>
      <c r="K14" s="53"/>
      <c r="M14" s="300"/>
    </row>
    <row r="15" spans="1:14" s="299" customFormat="1" ht="17.100000000000001" customHeight="1">
      <c r="A15" s="466"/>
      <c r="B15" s="322" t="s">
        <v>471</v>
      </c>
      <c r="C15" s="312"/>
      <c r="D15" s="312"/>
      <c r="E15" s="455"/>
      <c r="F15" s="455"/>
      <c r="G15" s="456" t="s">
        <v>474</v>
      </c>
      <c r="H15" s="456"/>
      <c r="I15" s="158"/>
      <c r="J15" s="311">
        <f>N3*22</f>
        <v>96422.700000000012</v>
      </c>
      <c r="K15" s="53"/>
      <c r="M15" s="300"/>
    </row>
    <row r="16" spans="1:14" s="299" customFormat="1" ht="17.100000000000001" customHeight="1" thickBot="1">
      <c r="A16" s="466"/>
      <c r="B16" s="323" t="s">
        <v>765</v>
      </c>
      <c r="C16" s="324"/>
      <c r="D16" s="324"/>
      <c r="E16" s="324"/>
      <c r="F16" s="324"/>
      <c r="G16" s="324"/>
      <c r="H16" s="324"/>
      <c r="I16" s="325"/>
      <c r="J16" s="317">
        <f>SUM(J13:J15)</f>
        <v>1082033.4774799999</v>
      </c>
      <c r="K16" s="53"/>
      <c r="M16" s="300"/>
    </row>
    <row r="17" spans="1:13" s="299" customFormat="1" ht="17.100000000000001" customHeight="1" thickBot="1">
      <c r="A17" s="467"/>
      <c r="B17" s="326" t="s">
        <v>766</v>
      </c>
      <c r="C17" s="472">
        <f>'[1]Додаток 1 утрим вулиць (1-7)'!T33*22</f>
        <v>297451</v>
      </c>
      <c r="D17" s="472"/>
      <c r="E17" s="472">
        <f>'[1]Додаток 1 утрим вулиць (1-7)'!T83*8</f>
        <v>136655.12</v>
      </c>
      <c r="F17" s="472"/>
      <c r="G17" s="472">
        <f>'[1]Додаток 1 утрим вулиць (1-7)'!T114*4</f>
        <v>26093.480000000003</v>
      </c>
      <c r="H17" s="472"/>
      <c r="I17" s="327">
        <f>'[1]Додаток 1 утрим вулиць (1-7)'!T219</f>
        <v>2308.8800000000006</v>
      </c>
      <c r="J17" s="328">
        <f>SUM(C17:I17)</f>
        <v>462508.48</v>
      </c>
      <c r="K17" s="53"/>
      <c r="M17" s="300"/>
    </row>
    <row r="18" spans="1:13" s="299" customFormat="1" ht="17.100000000000001" customHeight="1">
      <c r="A18" s="465" t="s">
        <v>475</v>
      </c>
      <c r="B18" s="321" t="s">
        <v>75</v>
      </c>
      <c r="C18" s="468">
        <f>'[1]Додаток 1 утрим вулиць (1-7)'!Q33*22</f>
        <v>75607.949119999976</v>
      </c>
      <c r="D18" s="468"/>
      <c r="E18" s="468">
        <f>'[1]Додаток 1 утрим вулиць (1-7)'!Q83*22</f>
        <v>205935.14480000001</v>
      </c>
      <c r="F18" s="468"/>
      <c r="G18" s="468">
        <f>'[1]Додаток 1 утрим вулиць (1-7)'!Q114*4</f>
        <v>23645.198399999997</v>
      </c>
      <c r="H18" s="468"/>
      <c r="I18" s="309">
        <f>'[1]Додаток 1 утрим вулиць (1-7)'!Q219</f>
        <v>11130.6108</v>
      </c>
      <c r="J18" s="310">
        <f>SUM(C18:I18)</f>
        <v>316318.90312000003</v>
      </c>
      <c r="K18" s="53"/>
      <c r="M18" s="300"/>
    </row>
    <row r="19" spans="1:13" s="299" customFormat="1" ht="17.100000000000001" customHeight="1">
      <c r="A19" s="466"/>
      <c r="B19" s="322" t="s">
        <v>529</v>
      </c>
      <c r="C19" s="455">
        <f>'[1]Додаток 1 утрим вулиць (1-7)'!R33*22</f>
        <v>205118.408</v>
      </c>
      <c r="D19" s="455"/>
      <c r="E19" s="455">
        <f>'[1]Додаток 1 утрим вулиць (1-7)'!R83*4</f>
        <v>101579.23999999999</v>
      </c>
      <c r="F19" s="455"/>
      <c r="G19" s="455">
        <f>'[1]Додаток 1 утрим вулиць (1-7)'!R114</f>
        <v>16036.889999999998</v>
      </c>
      <c r="H19" s="455"/>
      <c r="I19" s="158">
        <f>'[1]Додаток 1 утрим вулиць (1-7)'!R219</f>
        <v>30196.469999999998</v>
      </c>
      <c r="J19" s="311">
        <f>SUM(C19:I19)</f>
        <v>352931.00799999997</v>
      </c>
      <c r="K19" s="53"/>
      <c r="M19" s="300"/>
    </row>
    <row r="20" spans="1:13" s="299" customFormat="1" ht="17.100000000000001" customHeight="1">
      <c r="A20" s="466"/>
      <c r="B20" s="322" t="s">
        <v>476</v>
      </c>
      <c r="C20" s="455">
        <f>'[1]Додаток 1 утрим вулиць (1-7)'!S33*22</f>
        <v>12831.160319999999</v>
      </c>
      <c r="D20" s="455"/>
      <c r="E20" s="455">
        <f>'[1]Додаток 1 утрим вулиць (1-7)'!S83*22</f>
        <v>11990.246400000004</v>
      </c>
      <c r="F20" s="455"/>
      <c r="G20" s="455">
        <f>'[1]Додаток 1 утрим вулиць (1-7)'!S114*22</f>
        <v>3322.5984000000003</v>
      </c>
      <c r="H20" s="455"/>
      <c r="I20" s="158">
        <f>'[1]Додаток 1 утрим вулиць (1-7)'!S219*22</f>
        <v>744.58559999999989</v>
      </c>
      <c r="J20" s="311">
        <f>SUM(C20:I20)</f>
        <v>28888.59072</v>
      </c>
      <c r="K20" s="53"/>
      <c r="M20" s="300"/>
    </row>
    <row r="21" spans="1:13" s="299" customFormat="1" ht="17.100000000000001" customHeight="1">
      <c r="A21" s="466"/>
      <c r="B21" s="322" t="s">
        <v>471</v>
      </c>
      <c r="C21" s="312"/>
      <c r="D21" s="312"/>
      <c r="E21" s="455"/>
      <c r="F21" s="455"/>
      <c r="G21" s="456" t="s">
        <v>474</v>
      </c>
      <c r="H21" s="456"/>
      <c r="I21" s="158"/>
      <c r="J21" s="311">
        <f>N3*22</f>
        <v>96422.700000000012</v>
      </c>
      <c r="K21" s="53"/>
      <c r="M21" s="300"/>
    </row>
    <row r="22" spans="1:13" s="299" customFormat="1" ht="17.100000000000001" customHeight="1" thickBot="1">
      <c r="A22" s="466"/>
      <c r="B22" s="323" t="s">
        <v>765</v>
      </c>
      <c r="C22" s="314"/>
      <c r="D22" s="314"/>
      <c r="E22" s="314"/>
      <c r="F22" s="314"/>
      <c r="G22" s="314"/>
      <c r="H22" s="314"/>
      <c r="I22" s="314"/>
      <c r="J22" s="317">
        <f>SUM(J18:J21)</f>
        <v>794561.20183999999</v>
      </c>
      <c r="K22" s="53"/>
      <c r="M22" s="300"/>
    </row>
    <row r="23" spans="1:13" s="299" customFormat="1" ht="17.100000000000001" customHeight="1" thickBot="1">
      <c r="A23" s="467"/>
      <c r="B23" s="318" t="s">
        <v>766</v>
      </c>
      <c r="C23" s="471">
        <f>'[1]Додаток 1 утрим вулиць (1-7)'!T33*22</f>
        <v>297451</v>
      </c>
      <c r="D23" s="471"/>
      <c r="E23" s="471">
        <f>'[1]Додаток 1 утрим вулиць (1-7)'!T83*8</f>
        <v>136655.12</v>
      </c>
      <c r="F23" s="471"/>
      <c r="G23" s="471">
        <f>'[1]Додаток 1 утрим вулиць (1-7)'!T114*4</f>
        <v>26093.480000000003</v>
      </c>
      <c r="H23" s="471"/>
      <c r="I23" s="224">
        <f>'[1]Додаток 1 утрим вулиць (1-7)'!T219</f>
        <v>2308.8800000000006</v>
      </c>
      <c r="J23" s="328">
        <f>SUM(C23:I23)</f>
        <v>462508.48</v>
      </c>
      <c r="K23" s="53"/>
      <c r="M23" s="300"/>
    </row>
    <row r="24" spans="1:13" s="299" customFormat="1" ht="17.100000000000001" customHeight="1">
      <c r="A24" s="465" t="s">
        <v>477</v>
      </c>
      <c r="B24" s="321" t="s">
        <v>75</v>
      </c>
      <c r="C24" s="468">
        <f>'[1]Додаток 1 утрим вулиць (1-7)'!Q33*22</f>
        <v>75607.949119999976</v>
      </c>
      <c r="D24" s="468"/>
      <c r="E24" s="468">
        <f>'[1]Додаток 1 утрим вулиць (1-7)'!Q83*22</f>
        <v>205935.14480000001</v>
      </c>
      <c r="F24" s="468"/>
      <c r="G24" s="468">
        <f>'[1]Додаток 1 утрим вулиць (1-7)'!Q114*4</f>
        <v>23645.198399999997</v>
      </c>
      <c r="H24" s="468"/>
      <c r="I24" s="309">
        <f>'[1]Додаток 1 утрим вулиць (1-7)'!Q219</f>
        <v>11130.6108</v>
      </c>
      <c r="J24" s="310">
        <f>SUM(C24:I24)</f>
        <v>316318.90312000003</v>
      </c>
      <c r="K24" s="53"/>
      <c r="M24" s="300"/>
    </row>
    <row r="25" spans="1:13" s="299" customFormat="1" ht="17.100000000000001" customHeight="1">
      <c r="A25" s="466"/>
      <c r="B25" s="322" t="s">
        <v>529</v>
      </c>
      <c r="C25" s="455">
        <f>'[1]Додаток 1 утрим вулиць (1-7)'!R33*22</f>
        <v>205118.408</v>
      </c>
      <c r="D25" s="455"/>
      <c r="E25" s="455">
        <f>'[1]Додаток 1 утрим вулиць (1-7)'!R83*4</f>
        <v>101579.23999999999</v>
      </c>
      <c r="F25" s="455"/>
      <c r="G25" s="455">
        <f>'[1]Додаток 1 утрим вулиць (1-7)'!R114</f>
        <v>16036.889999999998</v>
      </c>
      <c r="H25" s="455"/>
      <c r="I25" s="158">
        <f>'[1]Додаток 1 утрим вулиць (1-7)'!R219</f>
        <v>30196.469999999998</v>
      </c>
      <c r="J25" s="311">
        <f>SUM(C25:I25)</f>
        <v>352931.00799999997</v>
      </c>
      <c r="K25" s="53"/>
      <c r="M25" s="300"/>
    </row>
    <row r="26" spans="1:13" s="299" customFormat="1" ht="17.100000000000001" customHeight="1">
      <c r="A26" s="466"/>
      <c r="B26" s="322" t="s">
        <v>476</v>
      </c>
      <c r="C26" s="455">
        <f>'[1]Додаток 1 утрим вулиць (1-7)'!S33*22</f>
        <v>12831.160319999999</v>
      </c>
      <c r="D26" s="455"/>
      <c r="E26" s="455">
        <f>'[1]Додаток 1 утрим вулиць (1-7)'!S83*22</f>
        <v>11990.246400000004</v>
      </c>
      <c r="F26" s="455"/>
      <c r="G26" s="455">
        <f>'[1]Додаток 1 утрим вулиць (1-7)'!S114*22</f>
        <v>3322.5984000000003</v>
      </c>
      <c r="H26" s="455"/>
      <c r="I26" s="158">
        <f>'[1]Додаток 1 утрим вулиць (1-7)'!S219*22</f>
        <v>744.58559999999989</v>
      </c>
      <c r="J26" s="311">
        <f>SUM(C26:I26)</f>
        <v>28888.59072</v>
      </c>
      <c r="K26" s="53"/>
      <c r="M26" s="300"/>
    </row>
    <row r="27" spans="1:13" s="299" customFormat="1" ht="17.100000000000001" customHeight="1">
      <c r="A27" s="466"/>
      <c r="B27" s="322" t="s">
        <v>471</v>
      </c>
      <c r="C27" s="312"/>
      <c r="D27" s="312"/>
      <c r="E27" s="455"/>
      <c r="F27" s="455"/>
      <c r="G27" s="456" t="s">
        <v>474</v>
      </c>
      <c r="H27" s="456"/>
      <c r="I27" s="158"/>
      <c r="J27" s="311">
        <f>N3*22</f>
        <v>96422.700000000012</v>
      </c>
      <c r="K27" s="53"/>
      <c r="M27" s="300"/>
    </row>
    <row r="28" spans="1:13" s="299" customFormat="1" ht="17.100000000000001" customHeight="1" thickBot="1">
      <c r="A28" s="466"/>
      <c r="B28" s="323" t="s">
        <v>765</v>
      </c>
      <c r="C28" s="314"/>
      <c r="D28" s="314"/>
      <c r="E28" s="314"/>
      <c r="F28" s="314"/>
      <c r="G28" s="314"/>
      <c r="H28" s="314"/>
      <c r="I28" s="314"/>
      <c r="J28" s="317">
        <f>SUM(J24:J27)</f>
        <v>794561.20183999999</v>
      </c>
      <c r="K28" s="53"/>
      <c r="M28" s="300"/>
    </row>
    <row r="29" spans="1:13" s="299" customFormat="1" ht="17.100000000000001" customHeight="1" thickBot="1">
      <c r="A29" s="467"/>
      <c r="B29" s="326" t="s">
        <v>766</v>
      </c>
      <c r="C29" s="471">
        <f>'[1]Додаток 1 утрим вулиць (1-7)'!T33*22</f>
        <v>297451</v>
      </c>
      <c r="D29" s="471"/>
      <c r="E29" s="471">
        <f>'[1]Додаток 1 утрим вулиць (1-7)'!T83*8</f>
        <v>136655.12</v>
      </c>
      <c r="F29" s="471"/>
      <c r="G29" s="471">
        <f>'[1]Додаток 1 утрим вулиць (1-7)'!T114*4</f>
        <v>26093.480000000003</v>
      </c>
      <c r="H29" s="471"/>
      <c r="I29" s="224">
        <f>'[1]Додаток 1 утрим вулиць (1-7)'!T219</f>
        <v>2308.8800000000006</v>
      </c>
      <c r="J29" s="328">
        <f>SUM(C29:I29)</f>
        <v>462508.48</v>
      </c>
      <c r="K29" s="53"/>
      <c r="M29" s="300"/>
    </row>
    <row r="30" spans="1:13" s="299" customFormat="1" ht="18" customHeight="1">
      <c r="A30" s="464">
        <v>8</v>
      </c>
      <c r="B30" s="464"/>
      <c r="C30" s="464"/>
      <c r="D30" s="464"/>
      <c r="E30" s="464"/>
      <c r="F30" s="464"/>
      <c r="G30" s="464"/>
      <c r="H30" s="464"/>
      <c r="I30" s="464"/>
      <c r="J30" s="464"/>
      <c r="K30" s="53"/>
      <c r="M30" s="300"/>
    </row>
    <row r="31" spans="1:13" s="299" customFormat="1" ht="18" customHeight="1">
      <c r="A31" s="95">
        <v>1</v>
      </c>
      <c r="B31" s="96">
        <v>2</v>
      </c>
      <c r="C31" s="474">
        <v>3</v>
      </c>
      <c r="D31" s="474"/>
      <c r="E31" s="474">
        <v>4</v>
      </c>
      <c r="F31" s="474"/>
      <c r="G31" s="474">
        <v>5</v>
      </c>
      <c r="H31" s="474"/>
      <c r="I31" s="97">
        <v>6</v>
      </c>
      <c r="J31" s="95">
        <v>7</v>
      </c>
      <c r="K31" s="53"/>
      <c r="M31" s="300"/>
    </row>
    <row r="32" spans="1:13" s="299" customFormat="1" ht="20.100000000000001" customHeight="1">
      <c r="A32" s="466" t="s">
        <v>478</v>
      </c>
      <c r="B32" s="329" t="s">
        <v>75</v>
      </c>
      <c r="C32" s="475">
        <f>'[1]Додаток 1 утрим вулиць (1-7)'!Q33*22</f>
        <v>75607.949119999976</v>
      </c>
      <c r="D32" s="476"/>
      <c r="E32" s="475">
        <f>'[1]Додаток 1 утрим вулиць (1-7)'!Q83*22</f>
        <v>205935.14480000001</v>
      </c>
      <c r="F32" s="476"/>
      <c r="G32" s="475">
        <f>'[1]Додаток 1 утрим вулиць (1-7)'!Q114*4</f>
        <v>23645.198399999997</v>
      </c>
      <c r="H32" s="476"/>
      <c r="I32" s="330">
        <f>'[1]Додаток 1 утрим вулиць (1-7)'!Q219</f>
        <v>11130.6108</v>
      </c>
      <c r="J32" s="331">
        <f>SUM(C32:I32)</f>
        <v>316318.90312000003</v>
      </c>
      <c r="K32" s="53"/>
      <c r="M32" s="300"/>
    </row>
    <row r="33" spans="1:14" s="299" customFormat="1" ht="20.100000000000001" customHeight="1">
      <c r="A33" s="466"/>
      <c r="B33" s="322" t="s">
        <v>529</v>
      </c>
      <c r="C33" s="455">
        <f>'[1]Додаток 1 утрим вулиць (1-7)'!R33*22</f>
        <v>205118.408</v>
      </c>
      <c r="D33" s="455"/>
      <c r="E33" s="455">
        <f>'[1]Додаток 1 утрим вулиць (1-7)'!R83*4</f>
        <v>101579.23999999999</v>
      </c>
      <c r="F33" s="455"/>
      <c r="G33" s="455">
        <f>'[1]Додаток 1 утрим вулиць (1-7)'!R114</f>
        <v>16036.889999999998</v>
      </c>
      <c r="H33" s="455"/>
      <c r="I33" s="158">
        <f>'[1]Додаток 1 утрим вулиць (1-7)'!R219</f>
        <v>30196.469999999998</v>
      </c>
      <c r="J33" s="311">
        <f>SUM(C33:I33)</f>
        <v>352931.00799999997</v>
      </c>
      <c r="K33" s="53"/>
      <c r="M33" s="300"/>
    </row>
    <row r="34" spans="1:14" s="299" customFormat="1" ht="20.100000000000001" customHeight="1">
      <c r="A34" s="466"/>
      <c r="B34" s="322" t="s">
        <v>476</v>
      </c>
      <c r="C34" s="455">
        <f>'[1]Додаток 1 утрим вулиць (1-7)'!S33*22</f>
        <v>12831.160319999999</v>
      </c>
      <c r="D34" s="455"/>
      <c r="E34" s="455">
        <f>'[1]Додаток 1 утрим вулиць (1-7)'!S83*22</f>
        <v>11990.246400000004</v>
      </c>
      <c r="F34" s="455"/>
      <c r="G34" s="455">
        <f>'[1]Додаток 1 утрим вулиць (1-7)'!S114*22</f>
        <v>3322.5984000000003</v>
      </c>
      <c r="H34" s="455"/>
      <c r="I34" s="158">
        <f>'[1]Додаток 1 утрим вулиць (1-7)'!S219*22</f>
        <v>744.58559999999989</v>
      </c>
      <c r="J34" s="311">
        <f>SUM(C34:I34)</f>
        <v>28888.59072</v>
      </c>
      <c r="K34" s="53"/>
      <c r="M34" s="300" t="s">
        <v>146</v>
      </c>
    </row>
    <row r="35" spans="1:14" s="299" customFormat="1" ht="20.100000000000001" customHeight="1">
      <c r="A35" s="466"/>
      <c r="B35" s="322" t="s">
        <v>471</v>
      </c>
      <c r="C35" s="312"/>
      <c r="D35" s="312"/>
      <c r="E35" s="312"/>
      <c r="F35" s="312"/>
      <c r="G35" s="477" t="s">
        <v>474</v>
      </c>
      <c r="H35" s="477"/>
      <c r="I35" s="158"/>
      <c r="J35" s="311">
        <f>N3*22</f>
        <v>96422.700000000012</v>
      </c>
      <c r="K35" s="53"/>
      <c r="M35" s="300"/>
      <c r="N35" s="299" t="s">
        <v>146</v>
      </c>
    </row>
    <row r="36" spans="1:14" s="299" customFormat="1" ht="20.100000000000001" customHeight="1" thickBot="1">
      <c r="A36" s="466"/>
      <c r="B36" s="323" t="s">
        <v>765</v>
      </c>
      <c r="C36" s="332"/>
      <c r="D36" s="332"/>
      <c r="E36" s="332"/>
      <c r="F36" s="332"/>
      <c r="G36" s="473" t="s">
        <v>146</v>
      </c>
      <c r="H36" s="473"/>
      <c r="I36" s="313"/>
      <c r="J36" s="317">
        <f>SUM(J32:J35)</f>
        <v>794561.20183999999</v>
      </c>
      <c r="K36" s="53"/>
      <c r="M36" s="300"/>
    </row>
    <row r="37" spans="1:14" s="299" customFormat="1" ht="20.100000000000001" customHeight="1" thickBot="1">
      <c r="A37" s="467"/>
      <c r="B37" s="333" t="s">
        <v>766</v>
      </c>
      <c r="C37" s="454">
        <f>'[1]Додаток 1 утрим вулиць (1-7)'!T33*22</f>
        <v>297451</v>
      </c>
      <c r="D37" s="454"/>
      <c r="E37" s="454">
        <f>'[1]Додаток 1 утрим вулиць (1-7)'!T83*8</f>
        <v>136655.12</v>
      </c>
      <c r="F37" s="454"/>
      <c r="G37" s="454">
        <f>'[1]Додаток 1 утрим вулиць (1-7)'!T114*4</f>
        <v>26093.480000000003</v>
      </c>
      <c r="H37" s="454"/>
      <c r="I37" s="319">
        <f>'[1]Додаток 1 утрим вулиць (1-7)'!T219</f>
        <v>2308.8800000000006</v>
      </c>
      <c r="J37" s="328">
        <f>SUM(C37:I37)</f>
        <v>462508.48</v>
      </c>
      <c r="K37" s="53"/>
      <c r="M37" s="300"/>
    </row>
    <row r="38" spans="1:14" s="299" customFormat="1" ht="20.100000000000001" customHeight="1">
      <c r="A38" s="449" t="s">
        <v>479</v>
      </c>
      <c r="B38" s="321" t="s">
        <v>75</v>
      </c>
      <c r="C38" s="468">
        <f>'[1]Додаток 1 утрим вулиць (1-7)'!Q33*22</f>
        <v>75607.949119999976</v>
      </c>
      <c r="D38" s="468"/>
      <c r="E38" s="468">
        <f>'[1]Додаток 1 утрим вулиць (1-7)'!Q83*22</f>
        <v>205935.14480000001</v>
      </c>
      <c r="F38" s="468"/>
      <c r="G38" s="468">
        <f>'[1]Додаток 1 утрим вулиць (1-7)'!Q114*4</f>
        <v>23645.198399999997</v>
      </c>
      <c r="H38" s="468"/>
      <c r="I38" s="309">
        <f>'[1]Додаток 1 утрим вулиць (1-7)'!Q219</f>
        <v>11130.6108</v>
      </c>
      <c r="J38" s="310">
        <f>SUM(C38:I38)</f>
        <v>316318.90312000003</v>
      </c>
      <c r="K38" s="53"/>
      <c r="M38" s="300"/>
    </row>
    <row r="39" spans="1:14" s="299" customFormat="1" ht="20.100000000000001" customHeight="1">
      <c r="A39" s="450"/>
      <c r="B39" s="322" t="s">
        <v>529</v>
      </c>
      <c r="C39" s="455">
        <f>'[1]Додаток 1 утрим вулиць (1-7)'!R33*22</f>
        <v>205118.408</v>
      </c>
      <c r="D39" s="455"/>
      <c r="E39" s="455">
        <f>'[1]Додаток 1 утрим вулиць (1-7)'!R83*4</f>
        <v>101579.23999999999</v>
      </c>
      <c r="F39" s="455"/>
      <c r="G39" s="455">
        <f>'[1]Додаток 1 утрим вулиць (1-7)'!R114</f>
        <v>16036.889999999998</v>
      </c>
      <c r="H39" s="455"/>
      <c r="I39" s="158">
        <f>'[1]Додаток 1 утрим вулиць (1-7)'!R219</f>
        <v>30196.469999999998</v>
      </c>
      <c r="J39" s="311">
        <f>SUM(C39:I39)</f>
        <v>352931.00799999997</v>
      </c>
      <c r="K39" s="53"/>
      <c r="M39" s="300"/>
    </row>
    <row r="40" spans="1:14" s="299" customFormat="1" ht="20.100000000000001" customHeight="1">
      <c r="A40" s="450"/>
      <c r="B40" s="322" t="s">
        <v>471</v>
      </c>
      <c r="C40" s="312"/>
      <c r="D40" s="312"/>
      <c r="E40" s="455"/>
      <c r="F40" s="455"/>
      <c r="G40" s="456" t="s">
        <v>474</v>
      </c>
      <c r="H40" s="456"/>
      <c r="I40" s="158"/>
      <c r="J40" s="311">
        <f>N3*22</f>
        <v>96422.700000000012</v>
      </c>
      <c r="K40" s="53"/>
      <c r="M40" s="300"/>
    </row>
    <row r="41" spans="1:14" s="299" customFormat="1" ht="20.100000000000001" customHeight="1" thickBot="1">
      <c r="A41" s="450"/>
      <c r="B41" s="323" t="s">
        <v>765</v>
      </c>
      <c r="C41" s="332"/>
      <c r="D41" s="332"/>
      <c r="E41" s="332"/>
      <c r="F41" s="332"/>
      <c r="G41" s="332"/>
      <c r="H41" s="332"/>
      <c r="I41" s="334"/>
      <c r="J41" s="55">
        <f>SUM(J38:J40)</f>
        <v>765672.61112000002</v>
      </c>
      <c r="K41" s="53"/>
      <c r="M41" s="300"/>
    </row>
    <row r="42" spans="1:14" s="299" customFormat="1" ht="20.100000000000001" customHeight="1" thickBot="1">
      <c r="A42" s="467"/>
      <c r="B42" s="326" t="s">
        <v>766</v>
      </c>
      <c r="C42" s="454">
        <f>'[1]Додаток 1 утрим вулиць (1-7)'!T33*22</f>
        <v>297451</v>
      </c>
      <c r="D42" s="454"/>
      <c r="E42" s="454">
        <f>'[1]Додаток 1 утрим вулиць (1-7)'!T83*8</f>
        <v>136655.12</v>
      </c>
      <c r="F42" s="454"/>
      <c r="G42" s="454">
        <f>'[1]Додаток 1 утрим вулиць (1-7)'!T114*4</f>
        <v>26093.480000000003</v>
      </c>
      <c r="H42" s="454"/>
      <c r="I42" s="319">
        <f>'[1]Додаток 1 утрим вулиць (1-7)'!T219</f>
        <v>2308.8800000000006</v>
      </c>
      <c r="J42" s="328">
        <f>SUM(C42:I42)</f>
        <v>462508.48</v>
      </c>
      <c r="K42" s="53"/>
      <c r="M42" s="300"/>
    </row>
    <row r="43" spans="1:14" s="299" customFormat="1" ht="20.100000000000001" customHeight="1">
      <c r="A43" s="465" t="s">
        <v>480</v>
      </c>
      <c r="B43" s="321" t="s">
        <v>75</v>
      </c>
      <c r="C43" s="468">
        <f>'[1]Додаток 1 утрим вулиць (1-7)'!P33*22</f>
        <v>151225.92848</v>
      </c>
      <c r="D43" s="468"/>
      <c r="E43" s="468">
        <f>'[1]Додаток 1 утрим вулиць (1-7)'!P83*22</f>
        <v>411897.60920000012</v>
      </c>
      <c r="F43" s="468"/>
      <c r="G43" s="468">
        <f>'[1]Додаток 1 утрим вулиць (1-7)'!P114*4</f>
        <v>47293.533600000002</v>
      </c>
      <c r="H43" s="468"/>
      <c r="I43" s="309">
        <f>'[1]Додаток 1 утрим вулиць (1-7)'!P219</f>
        <v>22262.69820000001</v>
      </c>
      <c r="J43" s="310">
        <f>SUM(C43:I43)</f>
        <v>632679.76948000002</v>
      </c>
      <c r="K43" s="53"/>
      <c r="M43" s="300"/>
    </row>
    <row r="44" spans="1:14" s="299" customFormat="1" ht="20.100000000000001" customHeight="1">
      <c r="A44" s="466"/>
      <c r="B44" s="322" t="s">
        <v>529</v>
      </c>
      <c r="C44" s="455">
        <f>'[1]Додаток 1 утрим вулиць (1-7)'!R33*22</f>
        <v>205118.408</v>
      </c>
      <c r="D44" s="455"/>
      <c r="E44" s="455">
        <f>'[1]Додаток 1 утрим вулиць (1-7)'!R83*4</f>
        <v>101579.23999999999</v>
      </c>
      <c r="F44" s="455"/>
      <c r="G44" s="455">
        <f>'[1]Додаток 1 утрим вулиць (1-7)'!R114</f>
        <v>16036.889999999998</v>
      </c>
      <c r="H44" s="455"/>
      <c r="I44" s="158">
        <f>'[1]Додаток 1 утрим вулиць (1-7)'!R219</f>
        <v>30196.469999999998</v>
      </c>
      <c r="J44" s="311">
        <f>SUM(C44:I44)</f>
        <v>352931.00799999997</v>
      </c>
      <c r="K44" s="53"/>
      <c r="M44" s="300"/>
    </row>
    <row r="45" spans="1:14" s="299" customFormat="1" ht="20.100000000000001" customHeight="1" thickBot="1">
      <c r="A45" s="466"/>
      <c r="B45" s="335" t="s">
        <v>471</v>
      </c>
      <c r="C45" s="336"/>
      <c r="D45" s="336"/>
      <c r="E45" s="500"/>
      <c r="F45" s="500"/>
      <c r="G45" s="477" t="s">
        <v>474</v>
      </c>
      <c r="H45" s="477"/>
      <c r="I45" s="246"/>
      <c r="J45" s="337">
        <f>N3*22</f>
        <v>96422.700000000012</v>
      </c>
      <c r="K45" s="53"/>
      <c r="M45" s="300"/>
    </row>
    <row r="46" spans="1:14" s="299" customFormat="1" ht="20.100000000000001" customHeight="1" thickBot="1">
      <c r="A46" s="466"/>
      <c r="B46" s="338" t="s">
        <v>765</v>
      </c>
      <c r="C46" s="339"/>
      <c r="D46" s="339"/>
      <c r="E46" s="339"/>
      <c r="F46" s="339"/>
      <c r="G46" s="339"/>
      <c r="H46" s="339"/>
      <c r="I46" s="339"/>
      <c r="J46" s="340">
        <f>SUM(J43:J45)</f>
        <v>1082033.4774799999</v>
      </c>
      <c r="K46" s="53"/>
      <c r="M46" s="300"/>
    </row>
    <row r="47" spans="1:14" s="299" customFormat="1" ht="20.100000000000001" customHeight="1" thickBot="1">
      <c r="A47" s="467"/>
      <c r="B47" s="333" t="s">
        <v>766</v>
      </c>
      <c r="C47" s="454">
        <f>'[1]Додаток 1 утрим вулиць (1-7)'!T33*22</f>
        <v>297451</v>
      </c>
      <c r="D47" s="454"/>
      <c r="E47" s="454">
        <f>'[1]Додаток 1 утрим вулиць (1-7)'!T83*8</f>
        <v>136655.12</v>
      </c>
      <c r="F47" s="454"/>
      <c r="G47" s="454">
        <f>'[1]Додаток 1 утрим вулиць (1-7)'!T114*4</f>
        <v>26093.480000000003</v>
      </c>
      <c r="H47" s="454"/>
      <c r="I47" s="319">
        <f>'[1]Додаток 1 утрим вулиць (1-7)'!T219</f>
        <v>2308.8800000000006</v>
      </c>
      <c r="J47" s="320">
        <f>SUM(C47:I47)</f>
        <v>462508.48</v>
      </c>
      <c r="K47" s="53"/>
      <c r="M47" s="300"/>
    </row>
    <row r="48" spans="1:14" s="299" customFormat="1" ht="20.100000000000001" customHeight="1">
      <c r="A48" s="450" t="s">
        <v>481</v>
      </c>
      <c r="B48" s="341" t="s">
        <v>75</v>
      </c>
      <c r="C48" s="479">
        <f>'[1]Додаток 1 утрим вулиць (1-7)'!P33*22</f>
        <v>151225.92848</v>
      </c>
      <c r="D48" s="479"/>
      <c r="E48" s="479">
        <f>'[1]Додаток 1 утрим вулиць (1-7)'!P83*22</f>
        <v>411897.60920000012</v>
      </c>
      <c r="F48" s="479"/>
      <c r="G48" s="479">
        <f>'[1]Додаток 1 утрим вулиць (1-7)'!P114*4</f>
        <v>47293.533600000002</v>
      </c>
      <c r="H48" s="479"/>
      <c r="I48" s="342">
        <f>'[1]Додаток 1 утрим вулиць (1-7)'!P219</f>
        <v>22262.69820000001</v>
      </c>
      <c r="J48" s="343">
        <f>SUM(C48:I48)</f>
        <v>632679.76948000002</v>
      </c>
      <c r="K48" s="53"/>
      <c r="M48" s="300"/>
    </row>
    <row r="49" spans="1:13" s="299" customFormat="1" ht="20.100000000000001" customHeight="1">
      <c r="A49" s="450"/>
      <c r="B49" s="344" t="s">
        <v>529</v>
      </c>
      <c r="C49" s="480">
        <f>'[1]Додаток 1 утрим вулиць (1-7)'!R33*22</f>
        <v>205118.408</v>
      </c>
      <c r="D49" s="480"/>
      <c r="E49" s="480">
        <f>'[1]Додаток 1 утрим вулиць (1-7)'!R83*4</f>
        <v>101579.23999999999</v>
      </c>
      <c r="F49" s="480"/>
      <c r="G49" s="480">
        <f>'[1]Додаток 1 утрим вулиць (1-7)'!R114</f>
        <v>16036.889999999998</v>
      </c>
      <c r="H49" s="480"/>
      <c r="I49" s="220">
        <f>'[1]Додаток 1 утрим вулиць (1-7)'!R219</f>
        <v>30196.469999999998</v>
      </c>
      <c r="J49" s="345">
        <f>SUM(C49:I49)</f>
        <v>352931.00799999997</v>
      </c>
      <c r="K49" s="53"/>
      <c r="M49" s="300"/>
    </row>
    <row r="50" spans="1:13" s="299" customFormat="1" ht="20.100000000000001" customHeight="1">
      <c r="A50" s="450"/>
      <c r="B50" s="344" t="s">
        <v>471</v>
      </c>
      <c r="C50" s="346"/>
      <c r="D50" s="346"/>
      <c r="E50" s="346"/>
      <c r="F50" s="346"/>
      <c r="G50" s="478" t="s">
        <v>474</v>
      </c>
      <c r="H50" s="478"/>
      <c r="I50" s="220"/>
      <c r="J50" s="345">
        <f>N3*22</f>
        <v>96422.700000000012</v>
      </c>
      <c r="K50" s="53"/>
      <c r="M50" s="300"/>
    </row>
    <row r="51" spans="1:13" s="299" customFormat="1" ht="20.100000000000001" customHeight="1" thickBot="1">
      <c r="A51" s="450"/>
      <c r="B51" s="347" t="s">
        <v>765</v>
      </c>
      <c r="C51" s="348"/>
      <c r="D51" s="348"/>
      <c r="E51" s="348"/>
      <c r="F51" s="348"/>
      <c r="G51" s="348"/>
      <c r="H51" s="348"/>
      <c r="I51" s="349"/>
      <c r="J51" s="350">
        <f>SUM(J48:J50)</f>
        <v>1082033.4774799999</v>
      </c>
      <c r="K51" s="53"/>
      <c r="M51" s="300" t="s">
        <v>146</v>
      </c>
    </row>
    <row r="52" spans="1:13" s="352" customFormat="1" ht="20.100000000000001" customHeight="1" thickBot="1">
      <c r="A52" s="492"/>
      <c r="B52" s="326" t="s">
        <v>766</v>
      </c>
      <c r="C52" s="471">
        <f>'[1]Додаток 1 утрим вулиць (1-7)'!T33*22</f>
        <v>297451</v>
      </c>
      <c r="D52" s="471"/>
      <c r="E52" s="471">
        <f>'[1]Додаток 1 утрим вулиць (1-7)'!T83*8</f>
        <v>136655.12</v>
      </c>
      <c r="F52" s="471"/>
      <c r="G52" s="471">
        <f>'[1]Додаток 1 утрим вулиць (1-7)'!T114*4</f>
        <v>26093.480000000003</v>
      </c>
      <c r="H52" s="471"/>
      <c r="I52" s="224">
        <f>'[1]Додаток 1 утрим вулиць (1-7)'!T219</f>
        <v>2308.8800000000006</v>
      </c>
      <c r="J52" s="320">
        <f>SUM(C52:I52)</f>
        <v>462508.48</v>
      </c>
      <c r="K52" s="351"/>
      <c r="M52" s="353"/>
    </row>
    <row r="53" spans="1:13" s="58" customFormat="1" ht="20.100000000000001" customHeight="1" thickBot="1">
      <c r="A53" s="354" t="s">
        <v>767</v>
      </c>
      <c r="B53" s="355"/>
      <c r="C53" s="355"/>
      <c r="D53" s="355"/>
      <c r="E53" s="355"/>
      <c r="F53" s="355"/>
      <c r="G53" s="355"/>
      <c r="H53" s="355"/>
      <c r="I53" s="356"/>
      <c r="J53" s="56">
        <f>J11+J16+J22+J28+J36+J41+J46+J51</f>
        <v>8459630.9332400002</v>
      </c>
      <c r="K53" s="57"/>
      <c r="M53" s="59"/>
    </row>
    <row r="54" spans="1:13" s="60" customFormat="1" ht="20.100000000000001" customHeight="1" thickBot="1">
      <c r="A54" s="357" t="s">
        <v>768</v>
      </c>
      <c r="B54" s="358"/>
      <c r="C54" s="358"/>
      <c r="D54" s="358"/>
      <c r="E54" s="358"/>
      <c r="F54" s="358"/>
      <c r="G54" s="358"/>
      <c r="H54" s="358"/>
      <c r="I54" s="358"/>
      <c r="J54" s="359">
        <f>J12+J17+J23+J37+J42+J47+J52</f>
        <v>3237559.36</v>
      </c>
      <c r="M54" s="61"/>
    </row>
    <row r="55" spans="1:13" s="60" customFormat="1" ht="20.100000000000001" customHeight="1">
      <c r="A55" s="360"/>
      <c r="B55" s="361"/>
      <c r="C55" s="361"/>
      <c r="D55" s="361"/>
      <c r="E55" s="361"/>
      <c r="F55" s="361"/>
      <c r="G55" s="361"/>
      <c r="H55" s="361"/>
      <c r="I55" s="361"/>
      <c r="J55" s="362"/>
      <c r="M55" s="61"/>
    </row>
    <row r="56" spans="1:13" s="60" customFormat="1" ht="20.100000000000001" customHeight="1">
      <c r="A56" s="360"/>
      <c r="B56" s="361"/>
      <c r="C56" s="361"/>
      <c r="D56" s="361"/>
      <c r="E56" s="361"/>
      <c r="F56" s="361"/>
      <c r="G56" s="361"/>
      <c r="H56" s="361"/>
      <c r="I56" s="361"/>
      <c r="J56" s="362"/>
      <c r="M56" s="61"/>
    </row>
    <row r="57" spans="1:13" s="60" customFormat="1" ht="20.100000000000001" customHeight="1">
      <c r="A57" s="360"/>
      <c r="B57" s="361"/>
      <c r="C57" s="361"/>
      <c r="D57" s="361"/>
      <c r="E57" s="361"/>
      <c r="F57" s="361"/>
      <c r="G57" s="361"/>
      <c r="H57" s="361"/>
      <c r="I57" s="361"/>
      <c r="J57" s="362"/>
      <c r="M57" s="61"/>
    </row>
    <row r="58" spans="1:13" s="60" customFormat="1" ht="15" customHeight="1">
      <c r="A58" s="464">
        <v>9</v>
      </c>
      <c r="B58" s="464"/>
      <c r="C58" s="464"/>
      <c r="D58" s="464"/>
      <c r="E58" s="464"/>
      <c r="F58" s="464"/>
      <c r="G58" s="464"/>
      <c r="H58" s="464"/>
      <c r="I58" s="464"/>
      <c r="J58" s="464"/>
      <c r="M58" s="61"/>
    </row>
    <row r="59" spans="1:13" s="63" customFormat="1" ht="17.25" customHeight="1" thickBot="1">
      <c r="A59" s="363" t="s">
        <v>769</v>
      </c>
      <c r="B59" s="363"/>
      <c r="C59" s="363"/>
      <c r="D59" s="363"/>
      <c r="E59" s="50"/>
      <c r="F59" s="50"/>
      <c r="G59" s="50"/>
      <c r="H59" s="50"/>
      <c r="I59" s="50"/>
      <c r="J59" s="60"/>
      <c r="K59" s="62"/>
      <c r="M59" s="64"/>
    </row>
    <row r="60" spans="1:13" s="364" customFormat="1" ht="16.5" customHeight="1" thickBot="1">
      <c r="A60" s="460" t="s">
        <v>466</v>
      </c>
      <c r="B60" s="493" t="s">
        <v>482</v>
      </c>
      <c r="C60" s="494"/>
      <c r="D60" s="494"/>
      <c r="E60" s="494"/>
      <c r="F60" s="494"/>
      <c r="G60" s="494"/>
      <c r="H60" s="495"/>
      <c r="I60" s="496" t="s">
        <v>483</v>
      </c>
      <c r="J60" s="498" t="s">
        <v>182</v>
      </c>
      <c r="K60" s="49"/>
      <c r="M60" s="365"/>
    </row>
    <row r="61" spans="1:13" s="366" customFormat="1" ht="52.5" customHeight="1" thickBot="1">
      <c r="A61" s="461"/>
      <c r="B61" s="65" t="s">
        <v>484</v>
      </c>
      <c r="C61" s="66" t="s">
        <v>485</v>
      </c>
      <c r="D61" s="66" t="s">
        <v>770</v>
      </c>
      <c r="E61" s="66" t="s">
        <v>486</v>
      </c>
      <c r="F61" s="67" t="s">
        <v>487</v>
      </c>
      <c r="G61" s="66" t="s">
        <v>771</v>
      </c>
      <c r="H61" s="68" t="s">
        <v>488</v>
      </c>
      <c r="I61" s="497"/>
      <c r="J61" s="499"/>
      <c r="K61" s="69"/>
      <c r="M61" s="367"/>
    </row>
    <row r="62" spans="1:13" s="364" customFormat="1" ht="20.100000000000001" customHeight="1" thickBot="1">
      <c r="A62" s="70" t="s">
        <v>489</v>
      </c>
      <c r="B62" s="71">
        <v>719565</v>
      </c>
      <c r="C62" s="71">
        <v>180760.8</v>
      </c>
      <c r="D62" s="71">
        <v>215582.4</v>
      </c>
      <c r="E62" s="368">
        <v>166038.39999999999</v>
      </c>
      <c r="F62" s="368">
        <v>73766</v>
      </c>
      <c r="G62" s="368">
        <v>595665.80000000005</v>
      </c>
      <c r="H62" s="368">
        <v>135336.4</v>
      </c>
      <c r="I62" s="71">
        <v>135552</v>
      </c>
      <c r="J62" s="72">
        <f>SUM(B62:I62)</f>
        <v>2222266.7999999998</v>
      </c>
      <c r="K62" s="49"/>
      <c r="M62" s="365">
        <v>2049263.6</v>
      </c>
    </row>
    <row r="63" spans="1:13" s="364" customFormat="1" ht="20.100000000000001" customHeight="1" thickBot="1">
      <c r="A63" s="70" t="s">
        <v>490</v>
      </c>
      <c r="B63" s="71">
        <v>719565</v>
      </c>
      <c r="C63" s="71">
        <v>180760.8</v>
      </c>
      <c r="D63" s="71">
        <v>215582.4</v>
      </c>
      <c r="E63" s="368">
        <v>166038.39999999999</v>
      </c>
      <c r="F63" s="368">
        <v>73766</v>
      </c>
      <c r="G63" s="368">
        <v>595665.80000000005</v>
      </c>
      <c r="H63" s="368">
        <v>135336.4</v>
      </c>
      <c r="I63" s="71">
        <v>135552</v>
      </c>
      <c r="J63" s="72">
        <f>SUM(B63:I63)</f>
        <v>2222266.7999999998</v>
      </c>
      <c r="K63" s="49"/>
      <c r="M63" s="365"/>
    </row>
    <row r="64" spans="1:13" s="364" customFormat="1" ht="20.100000000000001" customHeight="1" thickBot="1">
      <c r="A64" s="70" t="s">
        <v>491</v>
      </c>
      <c r="B64" s="71">
        <v>719565</v>
      </c>
      <c r="C64" s="71">
        <v>180760.8</v>
      </c>
      <c r="D64" s="71">
        <v>215582.4</v>
      </c>
      <c r="E64" s="368">
        <v>166038.39999999999</v>
      </c>
      <c r="F64" s="368">
        <v>73766</v>
      </c>
      <c r="G64" s="368">
        <v>595665.80000000005</v>
      </c>
      <c r="H64" s="368">
        <v>135336.4</v>
      </c>
      <c r="I64" s="71">
        <v>135552</v>
      </c>
      <c r="J64" s="72">
        <f>SUM(B64:I64)</f>
        <v>2222266.7999999998</v>
      </c>
      <c r="K64" s="49"/>
      <c r="M64" s="365"/>
    </row>
    <row r="65" spans="1:13" s="364" customFormat="1" ht="20.100000000000001" customHeight="1" thickBot="1">
      <c r="A65" s="70" t="s">
        <v>492</v>
      </c>
      <c r="B65" s="71">
        <v>719565</v>
      </c>
      <c r="C65" s="71">
        <v>180760.8</v>
      </c>
      <c r="D65" s="71">
        <v>215582.4</v>
      </c>
      <c r="E65" s="368">
        <v>166038.39999999999</v>
      </c>
      <c r="F65" s="368">
        <v>73766</v>
      </c>
      <c r="G65" s="368">
        <v>595665.69999999995</v>
      </c>
      <c r="H65" s="368">
        <v>135336.4</v>
      </c>
      <c r="I65" s="71">
        <v>135552</v>
      </c>
      <c r="J65" s="72">
        <f>SUM(B65:I65)</f>
        <v>2222266.6999999997</v>
      </c>
      <c r="K65" s="49"/>
      <c r="M65" s="365"/>
    </row>
    <row r="66" spans="1:13" s="364" customFormat="1" ht="16.5" customHeight="1" thickBot="1">
      <c r="A66" s="486" t="s">
        <v>772</v>
      </c>
      <c r="B66" s="487"/>
      <c r="C66" s="487"/>
      <c r="D66" s="487"/>
      <c r="E66" s="487"/>
      <c r="F66" s="487"/>
      <c r="G66" s="487"/>
      <c r="H66" s="487"/>
      <c r="I66" s="488"/>
      <c r="J66" s="369">
        <f>SUM(J62:J65)</f>
        <v>8889067.0999999996</v>
      </c>
      <c r="K66" s="49"/>
      <c r="M66" s="365"/>
    </row>
    <row r="67" spans="1:13" s="364" customFormat="1" ht="16.5" customHeight="1" thickBot="1">
      <c r="A67" s="489" t="s">
        <v>773</v>
      </c>
      <c r="B67" s="490"/>
      <c r="C67" s="490"/>
      <c r="D67" s="490"/>
      <c r="E67" s="490"/>
      <c r="F67" s="490"/>
      <c r="G67" s="490"/>
      <c r="H67" s="490"/>
      <c r="I67" s="491"/>
      <c r="J67" s="370">
        <f>J53+J66</f>
        <v>17348698.033239998</v>
      </c>
      <c r="K67" s="49"/>
      <c r="M67" s="365"/>
    </row>
    <row r="68" spans="1:13" s="364" customFormat="1" ht="12" customHeight="1">
      <c r="A68" s="371"/>
      <c r="B68" s="371"/>
      <c r="C68" s="371"/>
      <c r="D68" s="371"/>
      <c r="E68" s="371"/>
      <c r="F68" s="371"/>
      <c r="G68" s="371"/>
      <c r="H68" s="371"/>
      <c r="I68" s="371"/>
      <c r="J68" s="372"/>
      <c r="K68" s="49"/>
      <c r="M68" s="365"/>
    </row>
    <row r="69" spans="1:13" s="364" customFormat="1" ht="18.75" customHeight="1" thickBot="1">
      <c r="A69" s="373" t="s">
        <v>774</v>
      </c>
      <c r="B69" s="371"/>
      <c r="C69" s="371"/>
      <c r="D69" s="371"/>
      <c r="E69" s="371"/>
      <c r="F69" s="371"/>
      <c r="G69" s="371"/>
      <c r="H69" s="371"/>
      <c r="I69" s="371"/>
      <c r="J69" s="372"/>
      <c r="K69" s="49"/>
      <c r="M69" s="365"/>
    </row>
    <row r="70" spans="1:13" s="60" customFormat="1" ht="16.5" customHeight="1">
      <c r="A70" s="460" t="s">
        <v>466</v>
      </c>
      <c r="B70" s="462" t="s">
        <v>74</v>
      </c>
      <c r="C70" s="451" t="s">
        <v>467</v>
      </c>
      <c r="D70" s="451"/>
      <c r="E70" s="451" t="s">
        <v>468</v>
      </c>
      <c r="F70" s="451"/>
      <c r="G70" s="451" t="s">
        <v>469</v>
      </c>
      <c r="H70" s="451"/>
      <c r="I70" s="51" t="s">
        <v>470</v>
      </c>
      <c r="J70" s="452" t="s">
        <v>182</v>
      </c>
      <c r="M70" s="61"/>
    </row>
    <row r="71" spans="1:13" s="60" customFormat="1" ht="60.75" customHeight="1" thickBot="1">
      <c r="A71" s="461"/>
      <c r="B71" s="457"/>
      <c r="C71" s="481" t="s">
        <v>787</v>
      </c>
      <c r="D71" s="482"/>
      <c r="E71" s="483" t="s">
        <v>788</v>
      </c>
      <c r="F71" s="458"/>
      <c r="G71" s="483" t="s">
        <v>789</v>
      </c>
      <c r="H71" s="458"/>
      <c r="I71" s="374" t="s">
        <v>785</v>
      </c>
      <c r="J71" s="453"/>
      <c r="M71" s="61"/>
    </row>
    <row r="72" spans="1:13" s="364" customFormat="1" ht="15" customHeight="1">
      <c r="A72" s="484" t="s">
        <v>489</v>
      </c>
      <c r="B72" s="375" t="s">
        <v>75</v>
      </c>
      <c r="C72" s="443">
        <f>'[1]Додаток 1 утрим вулиць (1-7)'!T33*0.7*22</f>
        <v>208215.69999999995</v>
      </c>
      <c r="D72" s="444"/>
      <c r="E72" s="443">
        <f>'[1]Додаток 1 утрим вулиць (1-7)'!T83*0.5*8</f>
        <v>68327.56</v>
      </c>
      <c r="F72" s="444"/>
      <c r="G72" s="443">
        <f>'[1]Додаток 1 утрим вулиць (1-7)'!T114*0.5*4</f>
        <v>13046.740000000002</v>
      </c>
      <c r="H72" s="444"/>
      <c r="I72" s="375">
        <f>'[1]Додаток 1 утрим вулиць (1-7)'!T219*0.3</f>
        <v>692.6640000000001</v>
      </c>
      <c r="J72" s="440">
        <f>SUM(C72:I73)</f>
        <v>1325495.544</v>
      </c>
      <c r="K72" s="49"/>
      <c r="M72" s="365"/>
    </row>
    <row r="73" spans="1:13" s="364" customFormat="1" ht="15" customHeight="1" thickBot="1">
      <c r="A73" s="485"/>
      <c r="B73" s="376" t="s">
        <v>775</v>
      </c>
      <c r="C73" s="447">
        <f>'[1]Додаток 1 утрим вулиць (1-7)'!U33*0.3*4</f>
        <v>180788.4</v>
      </c>
      <c r="D73" s="448"/>
      <c r="E73" s="447">
        <f>'[1]Додаток 1 утрим вулиць (1-7)'!U83*0.5*4</f>
        <v>543831.6</v>
      </c>
      <c r="F73" s="448"/>
      <c r="G73" s="447">
        <f>'[1]Додаток 1 утрим вулиць (1-7)'!U114*0.5*4</f>
        <v>207682.8</v>
      </c>
      <c r="H73" s="448"/>
      <c r="I73" s="376">
        <f>'[1]Додаток 1 утрим вулиць (1-7)'!U219*0.7*4</f>
        <v>102910.08000000002</v>
      </c>
      <c r="J73" s="441"/>
      <c r="K73" s="49"/>
      <c r="M73" s="365"/>
    </row>
    <row r="74" spans="1:13" s="364" customFormat="1" ht="15" customHeight="1">
      <c r="A74" s="484" t="s">
        <v>490</v>
      </c>
      <c r="B74" s="375" t="s">
        <v>75</v>
      </c>
      <c r="C74" s="443">
        <f>'[1]Додаток 1 утрим вулиць (1-7)'!T33*0.7*22</f>
        <v>208215.69999999995</v>
      </c>
      <c r="D74" s="444"/>
      <c r="E74" s="443">
        <f>'[1]Додаток 1 утрим вулиць (1-7)'!T83*0.5*8</f>
        <v>68327.56</v>
      </c>
      <c r="F74" s="444"/>
      <c r="G74" s="443">
        <f>'[1]Додаток 1 утрим вулиць (1-7)'!T114*0.5*4</f>
        <v>13046.740000000002</v>
      </c>
      <c r="H74" s="444"/>
      <c r="I74" s="375">
        <f>'[1]Додаток 1 утрим вулиць (1-7)'!T219*0.3</f>
        <v>692.6640000000001</v>
      </c>
      <c r="J74" s="440">
        <f>SUM(C74:I75)</f>
        <v>1584298.764</v>
      </c>
      <c r="K74" s="49"/>
      <c r="M74" s="365"/>
    </row>
    <row r="75" spans="1:13" s="364" customFormat="1" ht="15" customHeight="1" thickBot="1">
      <c r="A75" s="485"/>
      <c r="B75" s="376" t="s">
        <v>776</v>
      </c>
      <c r="C75" s="447">
        <f>'[1]Додаток 1 утрим вулиць (1-7)'!U33*0.3*5</f>
        <v>225985.5</v>
      </c>
      <c r="D75" s="448"/>
      <c r="E75" s="447">
        <f>'[1]Додаток 1 утрим вулиць (1-7)'!U83*0.5*5</f>
        <v>679789.5</v>
      </c>
      <c r="F75" s="448"/>
      <c r="G75" s="447">
        <f>'[1]Додаток 1 утрим вулиць (1-7)'!U114*0.5*5</f>
        <v>259603.5</v>
      </c>
      <c r="H75" s="448"/>
      <c r="I75" s="376">
        <f>'[1]Додаток 1 утрим вулиць (1-7)'!U219*0.7*5</f>
        <v>128637.60000000002</v>
      </c>
      <c r="J75" s="441"/>
      <c r="K75" s="49"/>
      <c r="M75" s="365"/>
    </row>
    <row r="76" spans="1:13" s="364" customFormat="1" ht="15" customHeight="1">
      <c r="A76" s="484" t="s">
        <v>491</v>
      </c>
      <c r="B76" s="375" t="s">
        <v>75</v>
      </c>
      <c r="C76" s="443">
        <f>'[1]Додаток 1 утрим вулиць (1-7)'!T33*0.7*22</f>
        <v>208215.69999999995</v>
      </c>
      <c r="D76" s="444"/>
      <c r="E76" s="443">
        <f>'[1]Додаток 1 утрим вулиць (1-7)'!T83*0.5*8</f>
        <v>68327.56</v>
      </c>
      <c r="F76" s="444"/>
      <c r="G76" s="443">
        <f>'[1]Додаток 1 утрим вулиць (1-7)'!T114*0.5*4</f>
        <v>13046.740000000002</v>
      </c>
      <c r="H76" s="444"/>
      <c r="I76" s="375">
        <f>'[1]Додаток 1 утрим вулиць (1-7)'!T219*0.3</f>
        <v>692.6640000000001</v>
      </c>
      <c r="J76" s="440">
        <f>SUM(C76:I77)</f>
        <v>1584298.764</v>
      </c>
      <c r="K76" s="49"/>
      <c r="M76" s="365"/>
    </row>
    <row r="77" spans="1:13" s="364" customFormat="1" ht="15" customHeight="1" thickBot="1">
      <c r="A77" s="485"/>
      <c r="B77" s="376" t="s">
        <v>776</v>
      </c>
      <c r="C77" s="447">
        <f>'[1]Додаток 1 утрим вулиць (1-7)'!U33*0.3*5</f>
        <v>225985.5</v>
      </c>
      <c r="D77" s="448"/>
      <c r="E77" s="447">
        <f>'[1]Додаток 1 утрим вулиць (1-7)'!U83*0.5*5</f>
        <v>679789.5</v>
      </c>
      <c r="F77" s="448"/>
      <c r="G77" s="447">
        <f>'[1]Додаток 1 утрим вулиць (1-7)'!U114*0.5*5</f>
        <v>259603.5</v>
      </c>
      <c r="H77" s="448"/>
      <c r="I77" s="376">
        <f>'[1]Додаток 1 утрим вулиць (1-7)'!U219*0.7*5</f>
        <v>128637.60000000002</v>
      </c>
      <c r="J77" s="441"/>
      <c r="K77" s="49"/>
      <c r="M77" s="365"/>
    </row>
    <row r="78" spans="1:13" s="364" customFormat="1" ht="15" customHeight="1">
      <c r="A78" s="449" t="s">
        <v>492</v>
      </c>
      <c r="B78" s="375" t="s">
        <v>75</v>
      </c>
      <c r="C78" s="443">
        <f>'[1]Додаток 1 утрим вулиць (1-7)'!T33*0.7*22</f>
        <v>208215.69999999995</v>
      </c>
      <c r="D78" s="444"/>
      <c r="E78" s="443">
        <f>'[1]Додаток 1 утрим вулиць (1-7)'!T83*0.5*8</f>
        <v>68327.56</v>
      </c>
      <c r="F78" s="444"/>
      <c r="G78" s="443">
        <f>'[1]Додаток 1 утрим вулиць (1-7)'!T114*0.5*4</f>
        <v>13046.740000000002</v>
      </c>
      <c r="H78" s="444"/>
      <c r="I78" s="375">
        <f>'[1]Додаток 1 утрим вулиць (1-7)'!T219*0.3</f>
        <v>692.6640000000001</v>
      </c>
      <c r="J78" s="440">
        <f>SUM(C78:I79)</f>
        <v>1325495.544</v>
      </c>
      <c r="K78" s="49"/>
      <c r="M78" s="365"/>
    </row>
    <row r="79" spans="1:13" s="364" customFormat="1" ht="15" customHeight="1" thickBot="1">
      <c r="A79" s="450"/>
      <c r="B79" s="377" t="s">
        <v>775</v>
      </c>
      <c r="C79" s="504">
        <f>'[1]Додаток 1 утрим вулиць (1-7)'!U33*0.3*4</f>
        <v>180788.4</v>
      </c>
      <c r="D79" s="505"/>
      <c r="E79" s="504">
        <f>'[1]Додаток 1 утрим вулиць (1-7)'!U83*0.5*4</f>
        <v>543831.6</v>
      </c>
      <c r="F79" s="505"/>
      <c r="G79" s="504">
        <f>'[1]Додаток 1 утрим вулиць (1-7)'!U114*0.5*4</f>
        <v>207682.8</v>
      </c>
      <c r="H79" s="505"/>
      <c r="I79" s="377">
        <f>'[1]Додаток 1 утрим вулиць (1-7)'!U219*0.7*4</f>
        <v>102910.08000000002</v>
      </c>
      <c r="J79" s="442"/>
      <c r="K79" s="49"/>
      <c r="M79" s="365"/>
    </row>
    <row r="80" spans="1:13" s="364" customFormat="1" ht="16.5" customHeight="1" thickBot="1">
      <c r="A80" s="445" t="s">
        <v>777</v>
      </c>
      <c r="B80" s="446"/>
      <c r="C80" s="446"/>
      <c r="D80" s="446"/>
      <c r="E80" s="446"/>
      <c r="F80" s="446"/>
      <c r="G80" s="446"/>
      <c r="H80" s="446"/>
      <c r="I80" s="446"/>
      <c r="J80" s="378">
        <f>SUM(J72:J78)</f>
        <v>5819588.6160000004</v>
      </c>
      <c r="K80" s="49"/>
      <c r="M80" s="365"/>
    </row>
    <row r="81" spans="1:13" s="364" customFormat="1" ht="18" customHeight="1" thickBot="1">
      <c r="A81" s="506" t="s">
        <v>778</v>
      </c>
      <c r="B81" s="507"/>
      <c r="C81" s="507"/>
      <c r="D81" s="507"/>
      <c r="E81" s="507"/>
      <c r="F81" s="507"/>
      <c r="G81" s="507"/>
      <c r="H81" s="507"/>
      <c r="I81" s="507"/>
      <c r="J81" s="379">
        <f>J54+J80</f>
        <v>9057147.9759999998</v>
      </c>
      <c r="K81" s="49"/>
      <c r="M81" s="365"/>
    </row>
    <row r="82" spans="1:13" s="364" customFormat="1" ht="20.25" customHeight="1">
      <c r="A82" s="503" t="s">
        <v>779</v>
      </c>
      <c r="B82" s="503"/>
      <c r="C82" s="503"/>
      <c r="D82" s="503"/>
      <c r="E82" s="503"/>
      <c r="F82" s="503"/>
      <c r="G82" s="503"/>
      <c r="H82" s="503"/>
      <c r="I82" s="502">
        <f>J67+J81</f>
        <v>26405846.009239998</v>
      </c>
      <c r="J82" s="502"/>
      <c r="K82" s="49"/>
      <c r="M82" s="365"/>
    </row>
    <row r="83" spans="1:13" s="364" customFormat="1" ht="12" customHeight="1">
      <c r="A83" s="371"/>
      <c r="B83" s="371"/>
      <c r="C83" s="371"/>
      <c r="D83" s="371"/>
      <c r="E83" s="371"/>
      <c r="F83" s="371"/>
      <c r="G83" s="371"/>
      <c r="H83" s="371"/>
      <c r="I83" s="371"/>
      <c r="J83" s="380"/>
      <c r="K83" s="49"/>
      <c r="M83" s="365"/>
    </row>
    <row r="84" spans="1:13" s="364" customFormat="1" ht="15" customHeight="1">
      <c r="A84" s="501" t="s">
        <v>493</v>
      </c>
      <c r="B84" s="501"/>
      <c r="C84" s="501"/>
      <c r="D84" s="501"/>
      <c r="E84" s="501"/>
      <c r="F84" s="501"/>
      <c r="G84" s="501"/>
      <c r="H84" s="501"/>
      <c r="I84" s="501"/>
      <c r="J84" s="501"/>
      <c r="K84" s="49"/>
      <c r="M84" s="365"/>
    </row>
    <row r="85" spans="1:13" s="364" customFormat="1" ht="15" customHeight="1">
      <c r="A85" s="501" t="s">
        <v>780</v>
      </c>
      <c r="B85" s="501"/>
      <c r="C85" s="501"/>
      <c r="D85" s="501"/>
      <c r="E85" s="501"/>
      <c r="F85" s="501"/>
      <c r="G85" s="501"/>
      <c r="H85" s="501"/>
      <c r="I85" s="501"/>
      <c r="J85" s="501"/>
      <c r="K85" s="49"/>
      <c r="M85" s="365"/>
    </row>
    <row r="86" spans="1:13" s="364" customFormat="1" ht="11.25" customHeight="1">
      <c r="A86" s="60"/>
      <c r="B86" s="60"/>
      <c r="C86" s="60"/>
      <c r="D86" s="60"/>
      <c r="E86" s="60"/>
      <c r="F86" s="60"/>
      <c r="G86" s="60"/>
      <c r="H86" s="60"/>
      <c r="I86" s="60"/>
      <c r="J86" s="60"/>
      <c r="K86" s="49"/>
      <c r="M86" s="365"/>
    </row>
    <row r="87" spans="1:13" s="364" customFormat="1" ht="14.25" customHeight="1">
      <c r="A87" s="501" t="s">
        <v>781</v>
      </c>
      <c r="B87" s="501"/>
      <c r="C87" s="501"/>
      <c r="D87" s="501"/>
      <c r="E87" s="501"/>
      <c r="F87" s="501"/>
      <c r="G87" s="501"/>
      <c r="H87" s="501"/>
      <c r="I87" s="501"/>
      <c r="J87" s="501"/>
      <c r="K87" s="49"/>
      <c r="M87" s="365"/>
    </row>
    <row r="88" spans="1:13" s="364" customFormat="1" ht="14.25" customHeight="1">
      <c r="A88" s="63"/>
      <c r="B88" s="63"/>
      <c r="C88" s="63"/>
      <c r="D88" s="63"/>
      <c r="E88" s="63"/>
      <c r="F88" s="63"/>
      <c r="G88" s="63"/>
      <c r="H88" s="63"/>
      <c r="I88" s="63"/>
      <c r="J88" s="63"/>
      <c r="K88" s="49"/>
      <c r="M88" s="365"/>
    </row>
    <row r="89" spans="1:13">
      <c r="A89" s="73"/>
      <c r="B89" s="74"/>
      <c r="C89" s="75"/>
      <c r="D89" s="75"/>
      <c r="E89" s="75"/>
      <c r="F89" s="75"/>
      <c r="G89" s="75"/>
      <c r="H89" s="75"/>
      <c r="I89" s="75"/>
      <c r="J89" s="75"/>
      <c r="K89" s="48"/>
    </row>
    <row r="90" spans="1:13">
      <c r="K90" s="48"/>
    </row>
    <row r="91" spans="1:13" s="27" customFormat="1" ht="15">
      <c r="M91" s="76"/>
    </row>
    <row r="92" spans="1:13" s="27" customFormat="1" ht="15">
      <c r="M92" s="76"/>
    </row>
    <row r="93" spans="1:13" s="27" customFormat="1" ht="15">
      <c r="M93" s="76"/>
    </row>
    <row r="94" spans="1:13" s="27" customFormat="1" ht="15">
      <c r="M94" s="76"/>
    </row>
    <row r="95" spans="1:13" s="27" customFormat="1" ht="15">
      <c r="M95" s="76"/>
    </row>
    <row r="96" spans="1:13" s="27" customFormat="1" ht="15">
      <c r="M96" s="76"/>
    </row>
    <row r="97" spans="13:13" s="27" customFormat="1" ht="15">
      <c r="M97" s="76"/>
    </row>
    <row r="98" spans="13:13" s="27" customFormat="1" ht="15">
      <c r="M98" s="76"/>
    </row>
    <row r="99" spans="13:13" s="27" customFormat="1" ht="15">
      <c r="M99" s="76"/>
    </row>
    <row r="100" spans="13:13" s="27" customFormat="1" ht="15">
      <c r="M100" s="76"/>
    </row>
    <row r="101" spans="13:13" s="27" customFormat="1" ht="15">
      <c r="M101" s="76"/>
    </row>
    <row r="102" spans="13:13" s="27" customFormat="1" ht="15">
      <c r="M102" s="76"/>
    </row>
    <row r="103" spans="13:13" s="27" customFormat="1" ht="15">
      <c r="M103" s="76"/>
    </row>
    <row r="104" spans="13:13" s="27" customFormat="1" ht="15">
      <c r="M104" s="76"/>
    </row>
    <row r="105" spans="13:13" s="27" customFormat="1" ht="15">
      <c r="M105" s="76"/>
    </row>
    <row r="106" spans="13:13" s="27" customFormat="1" ht="15">
      <c r="M106" s="76"/>
    </row>
    <row r="107" spans="13:13" s="27" customFormat="1" ht="15">
      <c r="M107" s="76"/>
    </row>
  </sheetData>
  <mergeCells count="179">
    <mergeCell ref="E70:F70"/>
    <mergeCell ref="G70:H70"/>
    <mergeCell ref="A84:J84"/>
    <mergeCell ref="A85:J85"/>
    <mergeCell ref="A74:A75"/>
    <mergeCell ref="A76:A77"/>
    <mergeCell ref="G78:H78"/>
    <mergeCell ref="G74:H74"/>
    <mergeCell ref="G75:H75"/>
    <mergeCell ref="C72:D72"/>
    <mergeCell ref="A87:J87"/>
    <mergeCell ref="I82:J82"/>
    <mergeCell ref="A82:H82"/>
    <mergeCell ref="E79:F79"/>
    <mergeCell ref="G79:H79"/>
    <mergeCell ref="C79:D79"/>
    <mergeCell ref="A81:I81"/>
    <mergeCell ref="I60:I61"/>
    <mergeCell ref="J60:J61"/>
    <mergeCell ref="G44:H44"/>
    <mergeCell ref="E45:F45"/>
    <mergeCell ref="G45:H45"/>
    <mergeCell ref="C47:D47"/>
    <mergeCell ref="E47:F47"/>
    <mergeCell ref="G47:H47"/>
    <mergeCell ref="A72:A73"/>
    <mergeCell ref="A70:A71"/>
    <mergeCell ref="B70:B71"/>
    <mergeCell ref="G52:H52"/>
    <mergeCell ref="G72:H72"/>
    <mergeCell ref="G73:H73"/>
    <mergeCell ref="A66:I66"/>
    <mergeCell ref="A67:I67"/>
    <mergeCell ref="C73:D73"/>
    <mergeCell ref="A48:A52"/>
    <mergeCell ref="A32:A37"/>
    <mergeCell ref="C32:D32"/>
    <mergeCell ref="E32:F32"/>
    <mergeCell ref="J70:J71"/>
    <mergeCell ref="C71:D71"/>
    <mergeCell ref="E71:F71"/>
    <mergeCell ref="G71:H71"/>
    <mergeCell ref="C70:D70"/>
    <mergeCell ref="A60:A61"/>
    <mergeCell ref="B60:H60"/>
    <mergeCell ref="C49:D49"/>
    <mergeCell ref="E49:F49"/>
    <mergeCell ref="G49:H49"/>
    <mergeCell ref="E27:F27"/>
    <mergeCell ref="G27:H27"/>
    <mergeCell ref="E34:F34"/>
    <mergeCell ref="G34:H34"/>
    <mergeCell ref="A30:J30"/>
    <mergeCell ref="C31:D31"/>
    <mergeCell ref="E31:F31"/>
    <mergeCell ref="A43:A47"/>
    <mergeCell ref="C43:D43"/>
    <mergeCell ref="E43:F43"/>
    <mergeCell ref="G43:H43"/>
    <mergeCell ref="C44:D44"/>
    <mergeCell ref="E44:F44"/>
    <mergeCell ref="G35:H35"/>
    <mergeCell ref="C34:D34"/>
    <mergeCell ref="E33:F33"/>
    <mergeCell ref="G33:H33"/>
    <mergeCell ref="G50:H50"/>
    <mergeCell ref="C52:D52"/>
    <mergeCell ref="E52:F52"/>
    <mergeCell ref="C48:D48"/>
    <mergeCell ref="E48:F48"/>
    <mergeCell ref="G48:H48"/>
    <mergeCell ref="G36:H36"/>
    <mergeCell ref="C37:D37"/>
    <mergeCell ref="E37:F37"/>
    <mergeCell ref="G37:H37"/>
    <mergeCell ref="C29:D29"/>
    <mergeCell ref="E29:F29"/>
    <mergeCell ref="G29:H29"/>
    <mergeCell ref="G31:H31"/>
    <mergeCell ref="G32:H32"/>
    <mergeCell ref="C33:D33"/>
    <mergeCell ref="A38:A42"/>
    <mergeCell ref="C38:D38"/>
    <mergeCell ref="E38:F38"/>
    <mergeCell ref="G38:H38"/>
    <mergeCell ref="C39:D39"/>
    <mergeCell ref="E40:F40"/>
    <mergeCell ref="G40:H40"/>
    <mergeCell ref="C42:D42"/>
    <mergeCell ref="E42:F42"/>
    <mergeCell ref="G42:H42"/>
    <mergeCell ref="E39:F39"/>
    <mergeCell ref="G39:H39"/>
    <mergeCell ref="A24:A29"/>
    <mergeCell ref="C24:D24"/>
    <mergeCell ref="E24:F24"/>
    <mergeCell ref="G24:H24"/>
    <mergeCell ref="C25:D25"/>
    <mergeCell ref="E25:F25"/>
    <mergeCell ref="G25:H25"/>
    <mergeCell ref="C26:D26"/>
    <mergeCell ref="E26:F26"/>
    <mergeCell ref="G26:H26"/>
    <mergeCell ref="A13:A17"/>
    <mergeCell ref="C13:D13"/>
    <mergeCell ref="E13:F13"/>
    <mergeCell ref="G13:H13"/>
    <mergeCell ref="C14:D14"/>
    <mergeCell ref="E14:F14"/>
    <mergeCell ref="G14:H14"/>
    <mergeCell ref="E15:F15"/>
    <mergeCell ref="A18:A23"/>
    <mergeCell ref="C18:D18"/>
    <mergeCell ref="E18:F18"/>
    <mergeCell ref="G18:H18"/>
    <mergeCell ref="C19:D19"/>
    <mergeCell ref="E19:F19"/>
    <mergeCell ref="G19:H19"/>
    <mergeCell ref="C20:D20"/>
    <mergeCell ref="E9:F9"/>
    <mergeCell ref="G9:H9"/>
    <mergeCell ref="C9:D9"/>
    <mergeCell ref="G23:H23"/>
    <mergeCell ref="E17:F17"/>
    <mergeCell ref="G17:H17"/>
    <mergeCell ref="G15:H15"/>
    <mergeCell ref="C17:D17"/>
    <mergeCell ref="E20:F20"/>
    <mergeCell ref="G20:H20"/>
    <mergeCell ref="E21:F21"/>
    <mergeCell ref="G21:H21"/>
    <mergeCell ref="C23:D23"/>
    <mergeCell ref="E23:F23"/>
    <mergeCell ref="A1:J1"/>
    <mergeCell ref="A58:J58"/>
    <mergeCell ref="C6:D6"/>
    <mergeCell ref="A8:A12"/>
    <mergeCell ref="C8:D8"/>
    <mergeCell ref="E8:F8"/>
    <mergeCell ref="G8:H8"/>
    <mergeCell ref="A2:J2"/>
    <mergeCell ref="A3:J3"/>
    <mergeCell ref="A4:D4"/>
    <mergeCell ref="G10:H10"/>
    <mergeCell ref="E6:F6"/>
    <mergeCell ref="G6:H6"/>
    <mergeCell ref="C7:D7"/>
    <mergeCell ref="A5:A6"/>
    <mergeCell ref="B5:B6"/>
    <mergeCell ref="C5:D5"/>
    <mergeCell ref="E5:F5"/>
    <mergeCell ref="E7:F7"/>
    <mergeCell ref="G7:H7"/>
    <mergeCell ref="C75:D75"/>
    <mergeCell ref="C76:D76"/>
    <mergeCell ref="G76:H76"/>
    <mergeCell ref="G77:H77"/>
    <mergeCell ref="G5:H5"/>
    <mergeCell ref="J5:J6"/>
    <mergeCell ref="C12:D12"/>
    <mergeCell ref="E12:F12"/>
    <mergeCell ref="G12:H12"/>
    <mergeCell ref="E10:F10"/>
    <mergeCell ref="J72:J73"/>
    <mergeCell ref="J74:J75"/>
    <mergeCell ref="E72:F72"/>
    <mergeCell ref="E73:F73"/>
    <mergeCell ref="E74:F74"/>
    <mergeCell ref="E75:F75"/>
    <mergeCell ref="J76:J77"/>
    <mergeCell ref="J78:J79"/>
    <mergeCell ref="C74:D74"/>
    <mergeCell ref="A80:I80"/>
    <mergeCell ref="C77:D77"/>
    <mergeCell ref="C78:D78"/>
    <mergeCell ref="E76:F76"/>
    <mergeCell ref="E77:F77"/>
    <mergeCell ref="A78:A79"/>
    <mergeCell ref="E78:F78"/>
  </mergeCells>
  <phoneticPr fontId="3" type="noConversion"/>
  <pageMargins left="0.73" right="0.19" top="0.37" bottom="0.28999999999999998" header="0.17" footer="0.2"/>
  <pageSetup paperSize="9" orientation="landscape" verticalDpi="0" r:id="rId1"/>
  <headerFooter alignWithMargins="0"/>
</worksheet>
</file>

<file path=xl/worksheets/sheet3.xml><?xml version="1.0" encoding="utf-8"?>
<worksheet xmlns="http://schemas.openxmlformats.org/spreadsheetml/2006/main" xmlns:r="http://schemas.openxmlformats.org/officeDocument/2006/relationships">
  <dimension ref="A1:N120"/>
  <sheetViews>
    <sheetView workbookViewId="0">
      <selection activeCell="D15" sqref="D15"/>
    </sheetView>
  </sheetViews>
  <sheetFormatPr defaultRowHeight="12.75"/>
  <cols>
    <col min="1" max="1" width="5.5703125" style="147" customWidth="1"/>
    <col min="2" max="2" width="39.7109375" style="147" customWidth="1"/>
    <col min="3" max="3" width="13.85546875" style="147" customWidth="1"/>
    <col min="4" max="4" width="12.28515625" style="147" customWidth="1"/>
    <col min="5" max="5" width="9.140625" style="147"/>
    <col min="6" max="6" width="13.5703125" style="147" customWidth="1"/>
    <col min="7" max="7" width="12.5703125" style="147" customWidth="1"/>
    <col min="8" max="8" width="15.85546875" style="173" customWidth="1"/>
    <col min="9" max="9" width="10.85546875" style="192" customWidth="1"/>
    <col min="10" max="16384" width="9.140625" style="147"/>
  </cols>
  <sheetData>
    <row r="1" spans="1:11" ht="18.75">
      <c r="G1" s="511" t="s">
        <v>796</v>
      </c>
      <c r="H1" s="511"/>
      <c r="I1" s="511"/>
      <c r="J1" s="511"/>
    </row>
    <row r="2" spans="1:11" ht="18.75">
      <c r="A2" s="165"/>
      <c r="B2" s="165"/>
      <c r="C2" s="165"/>
      <c r="D2" s="165"/>
      <c r="E2" s="165"/>
      <c r="F2" s="165"/>
      <c r="G2" s="166" t="s">
        <v>173</v>
      </c>
      <c r="H2" s="167"/>
      <c r="I2" s="168"/>
      <c r="J2" s="166"/>
    </row>
    <row r="3" spans="1:11" ht="18.75">
      <c r="A3" s="165"/>
      <c r="B3" s="165"/>
      <c r="C3" s="165"/>
      <c r="D3" s="165"/>
      <c r="E3" s="165"/>
      <c r="F3" s="165"/>
      <c r="G3" s="511" t="s">
        <v>174</v>
      </c>
      <c r="H3" s="511"/>
      <c r="I3" s="511"/>
      <c r="J3" s="511"/>
    </row>
    <row r="4" spans="1:11" ht="15" customHeight="1">
      <c r="A4" s="165"/>
      <c r="B4" s="165"/>
      <c r="C4" s="165"/>
      <c r="D4" s="165"/>
      <c r="E4" s="165"/>
      <c r="F4" s="165"/>
      <c r="G4" s="164"/>
      <c r="H4" s="169"/>
      <c r="I4" s="170"/>
      <c r="J4" s="164"/>
    </row>
    <row r="5" spans="1:11" ht="18.75" customHeight="1">
      <c r="A5" s="512" t="s">
        <v>601</v>
      </c>
      <c r="B5" s="512"/>
      <c r="C5" s="512"/>
      <c r="D5" s="512"/>
      <c r="E5" s="512"/>
      <c r="F5" s="512"/>
      <c r="G5" s="512"/>
      <c r="H5" s="512"/>
      <c r="I5" s="512"/>
    </row>
    <row r="6" spans="1:11" ht="15.75">
      <c r="A6" s="513" t="s">
        <v>498</v>
      </c>
      <c r="B6" s="513"/>
      <c r="C6" s="513"/>
      <c r="D6" s="513"/>
      <c r="E6" s="513"/>
      <c r="F6" s="513"/>
      <c r="G6" s="513"/>
      <c r="H6" s="513"/>
      <c r="I6" s="513"/>
    </row>
    <row r="7" spans="1:11" ht="18.75" customHeight="1" thickBot="1">
      <c r="A7" s="171"/>
      <c r="B7" s="171"/>
      <c r="C7" s="171"/>
      <c r="D7" s="171"/>
      <c r="E7" s="171"/>
      <c r="F7" s="171"/>
      <c r="G7" s="171"/>
      <c r="H7" s="171"/>
      <c r="I7" s="172"/>
    </row>
    <row r="8" spans="1:11" s="173" customFormat="1" ht="15.75">
      <c r="A8" s="514" t="s">
        <v>71</v>
      </c>
      <c r="B8" s="508" t="s">
        <v>175</v>
      </c>
      <c r="C8" s="508" t="s">
        <v>176</v>
      </c>
      <c r="D8" s="508"/>
      <c r="E8" s="508"/>
      <c r="F8" s="508"/>
      <c r="G8" s="508"/>
      <c r="H8" s="508"/>
      <c r="I8" s="526" t="s">
        <v>177</v>
      </c>
    </row>
    <row r="9" spans="1:11" s="173" customFormat="1" ht="18.75" customHeight="1">
      <c r="A9" s="515"/>
      <c r="B9" s="509"/>
      <c r="C9" s="509" t="s">
        <v>178</v>
      </c>
      <c r="D9" s="509" t="s">
        <v>179</v>
      </c>
      <c r="E9" s="509" t="s">
        <v>180</v>
      </c>
      <c r="F9" s="509" t="s">
        <v>181</v>
      </c>
      <c r="G9" s="517" t="s">
        <v>182</v>
      </c>
      <c r="H9" s="520" t="s">
        <v>183</v>
      </c>
      <c r="I9" s="527"/>
    </row>
    <row r="10" spans="1:11" s="173" customFormat="1" ht="34.5" customHeight="1" thickBot="1">
      <c r="A10" s="516"/>
      <c r="B10" s="510"/>
      <c r="C10" s="510"/>
      <c r="D10" s="510"/>
      <c r="E10" s="510"/>
      <c r="F10" s="510"/>
      <c r="G10" s="518"/>
      <c r="H10" s="521"/>
      <c r="I10" s="528"/>
    </row>
    <row r="11" spans="1:11" s="173" customFormat="1" ht="17.25" customHeight="1">
      <c r="A11" s="175">
        <v>1</v>
      </c>
      <c r="B11" s="176">
        <v>2</v>
      </c>
      <c r="C11" s="176">
        <v>3</v>
      </c>
      <c r="D11" s="176">
        <v>4</v>
      </c>
      <c r="E11" s="176">
        <v>5</v>
      </c>
      <c r="F11" s="176">
        <v>6</v>
      </c>
      <c r="G11" s="177">
        <v>7</v>
      </c>
      <c r="H11" s="178">
        <v>8</v>
      </c>
      <c r="I11" s="179">
        <v>9</v>
      </c>
    </row>
    <row r="12" spans="1:11" ht="19.5" customHeight="1">
      <c r="A12" s="524" t="s">
        <v>184</v>
      </c>
      <c r="B12" s="525"/>
      <c r="C12" s="525"/>
      <c r="D12" s="525"/>
      <c r="E12" s="525"/>
      <c r="F12" s="525"/>
      <c r="G12" s="525"/>
      <c r="H12" s="525"/>
      <c r="I12" s="180"/>
    </row>
    <row r="13" spans="1:11" ht="30">
      <c r="A13" s="142">
        <v>1</v>
      </c>
      <c r="B13" s="143" t="s">
        <v>185</v>
      </c>
      <c r="C13" s="144">
        <v>908</v>
      </c>
      <c r="D13" s="144">
        <v>1171</v>
      </c>
      <c r="E13" s="144">
        <v>73</v>
      </c>
      <c r="F13" s="144">
        <v>167</v>
      </c>
      <c r="G13" s="181">
        <v>2319</v>
      </c>
      <c r="H13" s="146" t="s">
        <v>186</v>
      </c>
      <c r="I13" s="99">
        <v>85958</v>
      </c>
      <c r="K13" s="199"/>
    </row>
    <row r="14" spans="1:11" ht="30">
      <c r="A14" s="142">
        <v>2</v>
      </c>
      <c r="B14" s="143" t="s">
        <v>530</v>
      </c>
      <c r="C14" s="144">
        <v>1521</v>
      </c>
      <c r="D14" s="144">
        <v>979</v>
      </c>
      <c r="E14" s="144">
        <v>134</v>
      </c>
      <c r="F14" s="144">
        <v>5</v>
      </c>
      <c r="G14" s="181">
        <v>2639</v>
      </c>
      <c r="H14" s="146" t="s">
        <v>186</v>
      </c>
      <c r="I14" s="99">
        <v>77195</v>
      </c>
      <c r="K14" s="199"/>
    </row>
    <row r="15" spans="1:11" ht="30">
      <c r="A15" s="142">
        <v>3</v>
      </c>
      <c r="B15" s="143" t="s">
        <v>531</v>
      </c>
      <c r="C15" s="144">
        <v>1641</v>
      </c>
      <c r="D15" s="144">
        <v>2437</v>
      </c>
      <c r="E15" s="144">
        <v>211</v>
      </c>
      <c r="F15" s="144">
        <v>28</v>
      </c>
      <c r="G15" s="181">
        <v>4317</v>
      </c>
      <c r="H15" s="146" t="s">
        <v>186</v>
      </c>
      <c r="I15" s="99">
        <v>158604</v>
      </c>
      <c r="K15" s="199"/>
    </row>
    <row r="16" spans="1:11" ht="30">
      <c r="A16" s="142">
        <v>4</v>
      </c>
      <c r="B16" s="143" t="s">
        <v>533</v>
      </c>
      <c r="C16" s="144">
        <v>323</v>
      </c>
      <c r="D16" s="144">
        <v>940</v>
      </c>
      <c r="E16" s="144">
        <v>187</v>
      </c>
      <c r="F16" s="144"/>
      <c r="G16" s="181">
        <v>1450</v>
      </c>
      <c r="H16" s="146" t="s">
        <v>186</v>
      </c>
      <c r="I16" s="99">
        <v>79773</v>
      </c>
      <c r="K16" s="199"/>
    </row>
    <row r="17" spans="1:14" ht="33" customHeight="1">
      <c r="A17" s="142">
        <v>5</v>
      </c>
      <c r="B17" s="143" t="s">
        <v>532</v>
      </c>
      <c r="C17" s="144">
        <v>13745</v>
      </c>
      <c r="D17" s="144">
        <v>4630</v>
      </c>
      <c r="E17" s="144">
        <v>445</v>
      </c>
      <c r="F17" s="144">
        <v>111</v>
      </c>
      <c r="G17" s="181">
        <v>18931</v>
      </c>
      <c r="H17" s="146" t="s">
        <v>186</v>
      </c>
      <c r="I17" s="99">
        <v>279114</v>
      </c>
      <c r="K17" s="199"/>
    </row>
    <row r="18" spans="1:14" ht="30">
      <c r="A18" s="142">
        <v>6</v>
      </c>
      <c r="B18" s="143" t="s">
        <v>534</v>
      </c>
      <c r="C18" s="144">
        <v>3812</v>
      </c>
      <c r="D18" s="144">
        <v>1992</v>
      </c>
      <c r="E18" s="144">
        <v>378</v>
      </c>
      <c r="F18" s="144"/>
      <c r="G18" s="181">
        <v>6182</v>
      </c>
      <c r="H18" s="146" t="s">
        <v>186</v>
      </c>
      <c r="I18" s="99">
        <v>111848</v>
      </c>
      <c r="K18" s="199"/>
    </row>
    <row r="19" spans="1:14" ht="33" customHeight="1">
      <c r="A19" s="142">
        <v>7</v>
      </c>
      <c r="B19" s="143" t="s">
        <v>535</v>
      </c>
      <c r="C19" s="144">
        <v>15500</v>
      </c>
      <c r="D19" s="144">
        <v>3230</v>
      </c>
      <c r="E19" s="144">
        <v>460</v>
      </c>
      <c r="F19" s="144"/>
      <c r="G19" s="181">
        <v>19190</v>
      </c>
      <c r="H19" s="146" t="s">
        <v>186</v>
      </c>
      <c r="I19" s="99">
        <v>226468</v>
      </c>
      <c r="K19" s="199"/>
    </row>
    <row r="20" spans="1:14" ht="36" customHeight="1">
      <c r="A20" s="142">
        <v>8</v>
      </c>
      <c r="B20" s="143" t="s">
        <v>536</v>
      </c>
      <c r="C20" s="144">
        <v>9281</v>
      </c>
      <c r="D20" s="144">
        <v>3432</v>
      </c>
      <c r="E20" s="144">
        <v>325</v>
      </c>
      <c r="F20" s="144">
        <v>181</v>
      </c>
      <c r="G20" s="181">
        <v>13219</v>
      </c>
      <c r="H20" s="146" t="s">
        <v>186</v>
      </c>
      <c r="I20" s="99">
        <v>200106</v>
      </c>
      <c r="K20" s="199"/>
    </row>
    <row r="21" spans="1:14" ht="37.5" customHeight="1">
      <c r="A21" s="142">
        <v>9</v>
      </c>
      <c r="B21" s="143" t="s">
        <v>546</v>
      </c>
      <c r="C21" s="144">
        <v>2745</v>
      </c>
      <c r="D21" s="144">
        <v>1071</v>
      </c>
      <c r="E21" s="144">
        <v>160</v>
      </c>
      <c r="F21" s="144"/>
      <c r="G21" s="181">
        <v>3976</v>
      </c>
      <c r="H21" s="146" t="s">
        <v>186</v>
      </c>
      <c r="I21" s="99">
        <v>78982</v>
      </c>
      <c r="K21" s="199"/>
    </row>
    <row r="22" spans="1:14" ht="30">
      <c r="A22" s="142">
        <v>10</v>
      </c>
      <c r="B22" s="143" t="s">
        <v>187</v>
      </c>
      <c r="C22" s="144">
        <v>2558</v>
      </c>
      <c r="D22" s="144">
        <v>2785</v>
      </c>
      <c r="E22" s="144">
        <v>476</v>
      </c>
      <c r="F22" s="144">
        <v>42</v>
      </c>
      <c r="G22" s="181">
        <v>5861</v>
      </c>
      <c r="H22" s="146" t="s">
        <v>186</v>
      </c>
      <c r="I22" s="99">
        <v>222767</v>
      </c>
      <c r="K22" s="199"/>
    </row>
    <row r="23" spans="1:14" ht="15.75">
      <c r="A23" s="519">
        <v>2</v>
      </c>
      <c r="B23" s="519"/>
      <c r="C23" s="519"/>
      <c r="D23" s="519"/>
      <c r="E23" s="519"/>
      <c r="F23" s="519"/>
      <c r="G23" s="519"/>
      <c r="H23" s="519"/>
      <c r="I23" s="519"/>
      <c r="K23" s="199"/>
    </row>
    <row r="24" spans="1:14" ht="15.75">
      <c r="A24" s="142">
        <v>1</v>
      </c>
      <c r="B24" s="144">
        <v>2</v>
      </c>
      <c r="C24" s="144">
        <v>3</v>
      </c>
      <c r="D24" s="144">
        <v>4</v>
      </c>
      <c r="E24" s="144">
        <v>5</v>
      </c>
      <c r="F24" s="144">
        <v>6</v>
      </c>
      <c r="G24" s="174">
        <v>7</v>
      </c>
      <c r="H24" s="146">
        <v>8</v>
      </c>
      <c r="I24" s="180">
        <v>9</v>
      </c>
      <c r="K24" s="199"/>
    </row>
    <row r="25" spans="1:14" ht="30">
      <c r="A25" s="142">
        <v>11</v>
      </c>
      <c r="B25" s="143" t="s">
        <v>188</v>
      </c>
      <c r="C25" s="144">
        <v>2485</v>
      </c>
      <c r="D25" s="144">
        <v>2800</v>
      </c>
      <c r="E25" s="144">
        <v>436</v>
      </c>
      <c r="F25" s="144">
        <v>45</v>
      </c>
      <c r="G25" s="181">
        <v>5766</v>
      </c>
      <c r="H25" s="146" t="s">
        <v>186</v>
      </c>
      <c r="I25" s="99">
        <v>276077</v>
      </c>
      <c r="K25" s="199"/>
    </row>
    <row r="26" spans="1:14" ht="30">
      <c r="A26" s="142">
        <v>12</v>
      </c>
      <c r="B26" s="143" t="s">
        <v>189</v>
      </c>
      <c r="C26" s="144">
        <v>4281</v>
      </c>
      <c r="D26" s="144">
        <v>5436</v>
      </c>
      <c r="E26" s="144">
        <v>644</v>
      </c>
      <c r="F26" s="144">
        <v>84</v>
      </c>
      <c r="G26" s="181">
        <v>10445</v>
      </c>
      <c r="H26" s="146" t="s">
        <v>186</v>
      </c>
      <c r="I26" s="99">
        <v>364086</v>
      </c>
      <c r="K26" s="199"/>
    </row>
    <row r="27" spans="1:14" ht="30">
      <c r="A27" s="142">
        <v>13</v>
      </c>
      <c r="B27" s="143" t="s">
        <v>537</v>
      </c>
      <c r="C27" s="144">
        <v>357</v>
      </c>
      <c r="D27" s="144">
        <v>837</v>
      </c>
      <c r="E27" s="144">
        <v>110</v>
      </c>
      <c r="F27" s="144"/>
      <c r="G27" s="181">
        <v>1304</v>
      </c>
      <c r="H27" s="146" t="s">
        <v>186</v>
      </c>
      <c r="I27" s="99">
        <v>86664</v>
      </c>
      <c r="K27" s="199"/>
      <c r="N27" s="147" t="s">
        <v>146</v>
      </c>
    </row>
    <row r="28" spans="1:14" ht="32.25" customHeight="1">
      <c r="A28" s="142">
        <v>14</v>
      </c>
      <c r="B28" s="143" t="s">
        <v>190</v>
      </c>
      <c r="C28" s="144">
        <v>2631</v>
      </c>
      <c r="D28" s="144">
        <v>2680</v>
      </c>
      <c r="E28" s="144">
        <v>241</v>
      </c>
      <c r="F28" s="144">
        <v>50</v>
      </c>
      <c r="G28" s="181">
        <v>5602</v>
      </c>
      <c r="H28" s="146" t="s">
        <v>186</v>
      </c>
      <c r="I28" s="99">
        <v>215476</v>
      </c>
      <c r="K28" s="199"/>
    </row>
    <row r="29" spans="1:14" ht="31.5" customHeight="1">
      <c r="A29" s="142">
        <v>15</v>
      </c>
      <c r="B29" s="143" t="s">
        <v>547</v>
      </c>
      <c r="C29" s="144">
        <v>2085</v>
      </c>
      <c r="D29" s="144">
        <v>3770</v>
      </c>
      <c r="E29" s="144">
        <v>201</v>
      </c>
      <c r="F29" s="144">
        <v>286</v>
      </c>
      <c r="G29" s="181">
        <v>6342</v>
      </c>
      <c r="H29" s="146" t="s">
        <v>186</v>
      </c>
      <c r="I29" s="99">
        <v>263230</v>
      </c>
      <c r="K29" s="199"/>
    </row>
    <row r="30" spans="1:14" ht="43.5" customHeight="1">
      <c r="A30" s="142">
        <v>16</v>
      </c>
      <c r="B30" s="143" t="s">
        <v>564</v>
      </c>
      <c r="C30" s="144">
        <v>431</v>
      </c>
      <c r="D30" s="144">
        <v>894</v>
      </c>
      <c r="E30" s="144">
        <v>86</v>
      </c>
      <c r="F30" s="144">
        <v>70</v>
      </c>
      <c r="G30" s="181">
        <v>1481</v>
      </c>
      <c r="H30" s="146" t="s">
        <v>186</v>
      </c>
      <c r="I30" s="99">
        <v>72689</v>
      </c>
      <c r="K30" s="199"/>
    </row>
    <row r="31" spans="1:14" ht="30">
      <c r="A31" s="142">
        <v>17</v>
      </c>
      <c r="B31" s="143" t="s">
        <v>191</v>
      </c>
      <c r="C31" s="144">
        <v>401</v>
      </c>
      <c r="D31" s="144">
        <v>1023</v>
      </c>
      <c r="E31" s="144">
        <v>92</v>
      </c>
      <c r="F31" s="144"/>
      <c r="G31" s="181">
        <v>1516</v>
      </c>
      <c r="H31" s="146" t="s">
        <v>186</v>
      </c>
      <c r="I31" s="99">
        <v>72728</v>
      </c>
      <c r="K31" s="199"/>
    </row>
    <row r="32" spans="1:14" ht="31.5">
      <c r="A32" s="142">
        <v>18</v>
      </c>
      <c r="B32" s="143" t="s">
        <v>192</v>
      </c>
      <c r="C32" s="144"/>
      <c r="D32" s="144">
        <v>381</v>
      </c>
      <c r="E32" s="144"/>
      <c r="F32" s="144"/>
      <c r="G32" s="181">
        <v>381</v>
      </c>
      <c r="H32" s="146" t="s">
        <v>186</v>
      </c>
      <c r="I32" s="99">
        <v>32337</v>
      </c>
      <c r="K32" s="199"/>
    </row>
    <row r="33" spans="1:11" ht="30">
      <c r="A33" s="142">
        <v>19</v>
      </c>
      <c r="B33" s="143" t="s">
        <v>538</v>
      </c>
      <c r="C33" s="144">
        <v>1398</v>
      </c>
      <c r="D33" s="144">
        <v>753</v>
      </c>
      <c r="E33" s="144">
        <v>82</v>
      </c>
      <c r="F33" s="144"/>
      <c r="G33" s="181">
        <v>2233</v>
      </c>
      <c r="H33" s="146" t="s">
        <v>186</v>
      </c>
      <c r="I33" s="99">
        <v>61325</v>
      </c>
      <c r="K33" s="199"/>
    </row>
    <row r="34" spans="1:11" ht="30">
      <c r="A34" s="142">
        <v>20</v>
      </c>
      <c r="B34" s="143" t="s">
        <v>539</v>
      </c>
      <c r="C34" s="144">
        <v>4053</v>
      </c>
      <c r="D34" s="144">
        <v>3394</v>
      </c>
      <c r="E34" s="144">
        <v>285</v>
      </c>
      <c r="F34" s="144">
        <v>155</v>
      </c>
      <c r="G34" s="181">
        <v>7887</v>
      </c>
      <c r="H34" s="146" t="s">
        <v>186</v>
      </c>
      <c r="I34" s="99">
        <v>213207</v>
      </c>
      <c r="K34" s="199"/>
    </row>
    <row r="35" spans="1:11" ht="30">
      <c r="A35" s="142">
        <v>21</v>
      </c>
      <c r="B35" s="143" t="s">
        <v>540</v>
      </c>
      <c r="C35" s="144">
        <v>1699</v>
      </c>
      <c r="D35" s="144">
        <v>1007</v>
      </c>
      <c r="E35" s="144">
        <v>65</v>
      </c>
      <c r="F35" s="144"/>
      <c r="G35" s="181">
        <v>2771</v>
      </c>
      <c r="H35" s="146" t="s">
        <v>186</v>
      </c>
      <c r="I35" s="99">
        <v>74443</v>
      </c>
      <c r="K35" s="199"/>
    </row>
    <row r="36" spans="1:11" ht="30">
      <c r="A36" s="142">
        <v>22</v>
      </c>
      <c r="B36" s="143" t="s">
        <v>541</v>
      </c>
      <c r="C36" s="144">
        <v>281</v>
      </c>
      <c r="D36" s="144">
        <v>113</v>
      </c>
      <c r="E36" s="144"/>
      <c r="F36" s="144"/>
      <c r="G36" s="181">
        <v>394</v>
      </c>
      <c r="H36" s="146" t="s">
        <v>186</v>
      </c>
      <c r="I36" s="99">
        <v>6071</v>
      </c>
      <c r="K36" s="199"/>
    </row>
    <row r="37" spans="1:11" ht="35.25" customHeight="1">
      <c r="A37" s="142">
        <v>23</v>
      </c>
      <c r="B37" s="143" t="s">
        <v>548</v>
      </c>
      <c r="C37" s="144">
        <v>2419</v>
      </c>
      <c r="D37" s="144">
        <v>2220</v>
      </c>
      <c r="E37" s="144">
        <v>193</v>
      </c>
      <c r="F37" s="144">
        <v>60</v>
      </c>
      <c r="G37" s="181">
        <v>4892</v>
      </c>
      <c r="H37" s="146" t="s">
        <v>186</v>
      </c>
      <c r="I37" s="99">
        <v>147988</v>
      </c>
      <c r="K37" s="199"/>
    </row>
    <row r="38" spans="1:11" ht="35.25" customHeight="1">
      <c r="A38" s="142">
        <v>24</v>
      </c>
      <c r="B38" s="143" t="s">
        <v>549</v>
      </c>
      <c r="C38" s="144">
        <v>1394</v>
      </c>
      <c r="D38" s="144">
        <v>482</v>
      </c>
      <c r="E38" s="144">
        <v>84</v>
      </c>
      <c r="F38" s="144"/>
      <c r="G38" s="181">
        <v>1960</v>
      </c>
      <c r="H38" s="174" t="s">
        <v>193</v>
      </c>
      <c r="I38" s="99">
        <v>5387</v>
      </c>
      <c r="K38" s="199"/>
    </row>
    <row r="39" spans="1:11" ht="31.5">
      <c r="A39" s="142">
        <v>25</v>
      </c>
      <c r="B39" s="143" t="s">
        <v>542</v>
      </c>
      <c r="C39" s="144">
        <v>645</v>
      </c>
      <c r="D39" s="144">
        <v>1547</v>
      </c>
      <c r="E39" s="144"/>
      <c r="F39" s="144">
        <v>10</v>
      </c>
      <c r="G39" s="181">
        <v>2202</v>
      </c>
      <c r="H39" s="174" t="s">
        <v>172</v>
      </c>
      <c r="I39" s="99">
        <v>15107</v>
      </c>
      <c r="K39" s="199"/>
    </row>
    <row r="40" spans="1:11" ht="36.75" customHeight="1">
      <c r="A40" s="142">
        <v>26</v>
      </c>
      <c r="B40" s="143" t="s">
        <v>705</v>
      </c>
      <c r="C40" s="144">
        <v>1532</v>
      </c>
      <c r="D40" s="144">
        <v>606</v>
      </c>
      <c r="E40" s="144">
        <v>198</v>
      </c>
      <c r="F40" s="144"/>
      <c r="G40" s="181">
        <v>2336</v>
      </c>
      <c r="H40" s="146" t="s">
        <v>194</v>
      </c>
      <c r="I40" s="99">
        <v>11215</v>
      </c>
      <c r="K40" s="199"/>
    </row>
    <row r="41" spans="1:11" ht="21" customHeight="1">
      <c r="A41" s="519">
        <v>3</v>
      </c>
      <c r="B41" s="519"/>
      <c r="C41" s="519"/>
      <c r="D41" s="519"/>
      <c r="E41" s="519"/>
      <c r="F41" s="519"/>
      <c r="G41" s="519"/>
      <c r="H41" s="519"/>
      <c r="I41" s="519"/>
      <c r="K41" s="199"/>
    </row>
    <row r="42" spans="1:11" ht="19.5" customHeight="1">
      <c r="A42" s="142">
        <v>1</v>
      </c>
      <c r="B42" s="144">
        <v>2</v>
      </c>
      <c r="C42" s="144">
        <v>3</v>
      </c>
      <c r="D42" s="144">
        <v>4</v>
      </c>
      <c r="E42" s="144">
        <v>5</v>
      </c>
      <c r="F42" s="144">
        <v>6</v>
      </c>
      <c r="G42" s="174">
        <v>7</v>
      </c>
      <c r="H42" s="146">
        <v>8</v>
      </c>
      <c r="I42" s="180">
        <v>9</v>
      </c>
      <c r="K42" s="199"/>
    </row>
    <row r="43" spans="1:11" ht="43.5" customHeight="1">
      <c r="A43" s="142">
        <v>27</v>
      </c>
      <c r="B43" s="143" t="s">
        <v>543</v>
      </c>
      <c r="C43" s="144"/>
      <c r="D43" s="144">
        <v>943</v>
      </c>
      <c r="E43" s="144">
        <v>75</v>
      </c>
      <c r="F43" s="144"/>
      <c r="G43" s="181">
        <v>1018</v>
      </c>
      <c r="H43" s="146" t="s">
        <v>195</v>
      </c>
      <c r="I43" s="99">
        <v>27049</v>
      </c>
      <c r="K43" s="199"/>
    </row>
    <row r="44" spans="1:11" ht="30.75" customHeight="1">
      <c r="A44" s="142">
        <v>28</v>
      </c>
      <c r="B44" s="143" t="s">
        <v>196</v>
      </c>
      <c r="C44" s="144">
        <v>1309</v>
      </c>
      <c r="D44" s="144">
        <v>129</v>
      </c>
      <c r="E44" s="144">
        <v>150</v>
      </c>
      <c r="F44" s="144">
        <v>15</v>
      </c>
      <c r="G44" s="181">
        <v>1603</v>
      </c>
      <c r="H44" s="146" t="s">
        <v>197</v>
      </c>
      <c r="I44" s="99">
        <v>15062</v>
      </c>
      <c r="K44" s="199"/>
    </row>
    <row r="45" spans="1:11" ht="30" customHeight="1">
      <c r="A45" s="142">
        <v>29</v>
      </c>
      <c r="B45" s="143" t="s">
        <v>198</v>
      </c>
      <c r="C45" s="144">
        <v>2061</v>
      </c>
      <c r="D45" s="144">
        <v>215</v>
      </c>
      <c r="E45" s="144">
        <v>36</v>
      </c>
      <c r="F45" s="144"/>
      <c r="G45" s="181">
        <v>2312</v>
      </c>
      <c r="H45" s="146" t="s">
        <v>199</v>
      </c>
      <c r="I45" s="99">
        <v>8225</v>
      </c>
      <c r="K45" s="199"/>
    </row>
    <row r="46" spans="1:11" ht="30">
      <c r="A46" s="142">
        <v>30</v>
      </c>
      <c r="B46" s="143" t="s">
        <v>200</v>
      </c>
      <c r="C46" s="144">
        <v>1073</v>
      </c>
      <c r="D46" s="144">
        <v>493</v>
      </c>
      <c r="E46" s="144">
        <v>92</v>
      </c>
      <c r="F46" s="144"/>
      <c r="G46" s="181">
        <v>1658</v>
      </c>
      <c r="H46" s="146" t="s">
        <v>201</v>
      </c>
      <c r="I46" s="99">
        <v>18608</v>
      </c>
      <c r="K46" s="199"/>
    </row>
    <row r="47" spans="1:11" ht="30">
      <c r="A47" s="142">
        <v>31</v>
      </c>
      <c r="B47" s="143" t="s">
        <v>202</v>
      </c>
      <c r="C47" s="144">
        <v>2674</v>
      </c>
      <c r="D47" s="144">
        <v>216</v>
      </c>
      <c r="E47" s="144">
        <v>72</v>
      </c>
      <c r="F47" s="144"/>
      <c r="G47" s="181">
        <v>2962</v>
      </c>
      <c r="H47" s="146" t="s">
        <v>201</v>
      </c>
      <c r="I47" s="99">
        <v>18019</v>
      </c>
      <c r="K47" s="199"/>
    </row>
    <row r="48" spans="1:11" ht="32.25" customHeight="1">
      <c r="A48" s="142">
        <v>32</v>
      </c>
      <c r="B48" s="143" t="s">
        <v>203</v>
      </c>
      <c r="C48" s="144">
        <v>1320</v>
      </c>
      <c r="D48" s="144">
        <v>66</v>
      </c>
      <c r="E48" s="144">
        <v>207</v>
      </c>
      <c r="F48" s="144"/>
      <c r="G48" s="181">
        <v>1593</v>
      </c>
      <c r="H48" s="146" t="s">
        <v>201</v>
      </c>
      <c r="I48" s="99">
        <v>12504</v>
      </c>
      <c r="K48" s="199"/>
    </row>
    <row r="49" spans="1:11" ht="62.25" customHeight="1">
      <c r="A49" s="142">
        <v>33</v>
      </c>
      <c r="B49" s="143" t="s">
        <v>544</v>
      </c>
      <c r="C49" s="144">
        <v>313</v>
      </c>
      <c r="D49" s="144">
        <v>782</v>
      </c>
      <c r="E49" s="144">
        <v>73</v>
      </c>
      <c r="F49" s="144"/>
      <c r="G49" s="181">
        <v>1168</v>
      </c>
      <c r="H49" s="146" t="s">
        <v>195</v>
      </c>
      <c r="I49" s="99">
        <v>58381</v>
      </c>
      <c r="K49" s="199"/>
    </row>
    <row r="50" spans="1:11" ht="35.25" customHeight="1">
      <c r="A50" s="38">
        <v>34</v>
      </c>
      <c r="B50" s="182" t="s">
        <v>204</v>
      </c>
      <c r="C50" s="183">
        <v>2790</v>
      </c>
      <c r="D50" s="183">
        <v>925</v>
      </c>
      <c r="E50" s="183">
        <v>120</v>
      </c>
      <c r="F50" s="183"/>
      <c r="G50" s="184">
        <v>3835</v>
      </c>
      <c r="H50" s="146" t="s">
        <v>205</v>
      </c>
      <c r="I50" s="99">
        <v>23108</v>
      </c>
      <c r="K50" s="199"/>
    </row>
    <row r="51" spans="1:11" ht="25.5" customHeight="1" thickBot="1">
      <c r="A51" s="185"/>
      <c r="B51" s="186" t="s">
        <v>233</v>
      </c>
      <c r="C51" s="187">
        <v>89666</v>
      </c>
      <c r="D51" s="187">
        <v>54379</v>
      </c>
      <c r="E51" s="187">
        <v>6391</v>
      </c>
      <c r="F51" s="187">
        <v>1309</v>
      </c>
      <c r="G51" s="187">
        <v>151745</v>
      </c>
      <c r="H51" s="187"/>
      <c r="I51" s="37">
        <f>SUM(I13:I21,I22:I38,I39:I50)</f>
        <v>3619819</v>
      </c>
      <c r="K51" s="199"/>
    </row>
    <row r="52" spans="1:11" ht="22.5" customHeight="1" thickTop="1">
      <c r="A52" s="522" t="s">
        <v>206</v>
      </c>
      <c r="B52" s="523"/>
      <c r="C52" s="523"/>
      <c r="D52" s="523"/>
      <c r="E52" s="523"/>
      <c r="F52" s="523"/>
      <c r="G52" s="523"/>
      <c r="H52" s="523"/>
      <c r="I52" s="188"/>
    </row>
    <row r="53" spans="1:11" ht="31.5" customHeight="1">
      <c r="A53" s="142">
        <v>1</v>
      </c>
      <c r="B53" s="143" t="s">
        <v>545</v>
      </c>
      <c r="C53" s="144">
        <v>319</v>
      </c>
      <c r="D53" s="144">
        <v>229</v>
      </c>
      <c r="E53" s="144">
        <v>0</v>
      </c>
      <c r="F53" s="144">
        <v>99</v>
      </c>
      <c r="G53" s="184">
        <v>647</v>
      </c>
      <c r="H53" s="146" t="s">
        <v>186</v>
      </c>
      <c r="I53" s="99">
        <v>45758</v>
      </c>
      <c r="K53" s="199"/>
    </row>
    <row r="54" spans="1:11" ht="33" customHeight="1">
      <c r="A54" s="142">
        <v>2</v>
      </c>
      <c r="B54" s="143" t="s">
        <v>207</v>
      </c>
      <c r="C54" s="144">
        <v>1601</v>
      </c>
      <c r="D54" s="144">
        <v>2448</v>
      </c>
      <c r="E54" s="144">
        <v>156</v>
      </c>
      <c r="F54" s="144">
        <v>69</v>
      </c>
      <c r="G54" s="184">
        <v>4274</v>
      </c>
      <c r="H54" s="146" t="s">
        <v>186</v>
      </c>
      <c r="I54" s="99">
        <v>182549</v>
      </c>
      <c r="K54" s="199"/>
    </row>
    <row r="55" spans="1:11" ht="33.75" customHeight="1">
      <c r="A55" s="142">
        <v>3</v>
      </c>
      <c r="B55" s="143" t="s">
        <v>550</v>
      </c>
      <c r="C55" s="144">
        <v>1223</v>
      </c>
      <c r="D55" s="144">
        <v>1029</v>
      </c>
      <c r="E55" s="144">
        <v>98</v>
      </c>
      <c r="F55" s="144">
        <v>16</v>
      </c>
      <c r="G55" s="184">
        <v>2366</v>
      </c>
      <c r="H55" s="146" t="s">
        <v>186</v>
      </c>
      <c r="I55" s="99">
        <v>91890</v>
      </c>
      <c r="K55" s="199"/>
    </row>
    <row r="56" spans="1:11" ht="36.75" customHeight="1">
      <c r="A56" s="142">
        <v>4</v>
      </c>
      <c r="B56" s="143" t="s">
        <v>551</v>
      </c>
      <c r="C56" s="144">
        <v>142</v>
      </c>
      <c r="D56" s="144">
        <v>687</v>
      </c>
      <c r="E56" s="144">
        <v>80</v>
      </c>
      <c r="F56" s="144"/>
      <c r="G56" s="145">
        <v>909</v>
      </c>
      <c r="H56" s="146" t="s">
        <v>186</v>
      </c>
      <c r="I56" s="99">
        <v>49305</v>
      </c>
      <c r="K56" s="199"/>
    </row>
    <row r="57" spans="1:11" ht="30">
      <c r="A57" s="142">
        <v>5</v>
      </c>
      <c r="B57" s="143" t="s">
        <v>208</v>
      </c>
      <c r="C57" s="144">
        <v>624</v>
      </c>
      <c r="D57" s="144">
        <v>208</v>
      </c>
      <c r="E57" s="144">
        <v>32</v>
      </c>
      <c r="F57" s="144">
        <v>64</v>
      </c>
      <c r="G57" s="184">
        <v>928</v>
      </c>
      <c r="H57" s="146" t="s">
        <v>186</v>
      </c>
      <c r="I57" s="99">
        <v>15797</v>
      </c>
      <c r="K57" s="199"/>
    </row>
    <row r="58" spans="1:11" ht="15.75">
      <c r="A58" s="519">
        <v>4</v>
      </c>
      <c r="B58" s="519"/>
      <c r="C58" s="519"/>
      <c r="D58" s="519"/>
      <c r="E58" s="519"/>
      <c r="F58" s="519"/>
      <c r="G58" s="519"/>
      <c r="H58" s="519"/>
      <c r="I58" s="519"/>
      <c r="K58" s="199"/>
    </row>
    <row r="59" spans="1:11" ht="15.75">
      <c r="A59" s="142">
        <v>1</v>
      </c>
      <c r="B59" s="144">
        <v>2</v>
      </c>
      <c r="C59" s="144">
        <v>3</v>
      </c>
      <c r="D59" s="144">
        <v>4</v>
      </c>
      <c r="E59" s="144">
        <v>5</v>
      </c>
      <c r="F59" s="144">
        <v>6</v>
      </c>
      <c r="G59" s="174">
        <v>7</v>
      </c>
      <c r="H59" s="146">
        <v>8</v>
      </c>
      <c r="I59" s="180">
        <v>9</v>
      </c>
      <c r="K59" s="199"/>
    </row>
    <row r="60" spans="1:11" ht="30">
      <c r="A60" s="142">
        <v>6</v>
      </c>
      <c r="B60" s="143" t="s">
        <v>209</v>
      </c>
      <c r="C60" s="144">
        <v>3576</v>
      </c>
      <c r="D60" s="144">
        <v>1320</v>
      </c>
      <c r="E60" s="144">
        <v>471</v>
      </c>
      <c r="F60" s="144"/>
      <c r="G60" s="184">
        <v>5367</v>
      </c>
      <c r="H60" s="146" t="s">
        <v>186</v>
      </c>
      <c r="I60" s="99">
        <v>160198</v>
      </c>
      <c r="K60" s="199"/>
    </row>
    <row r="61" spans="1:11" ht="31.5">
      <c r="A61" s="142">
        <v>7</v>
      </c>
      <c r="B61" s="143" t="s">
        <v>552</v>
      </c>
      <c r="C61" s="144">
        <v>2758</v>
      </c>
      <c r="D61" s="144">
        <v>1600</v>
      </c>
      <c r="E61" s="144">
        <v>700</v>
      </c>
      <c r="F61" s="144"/>
      <c r="G61" s="184">
        <v>5058</v>
      </c>
      <c r="H61" s="146" t="s">
        <v>186</v>
      </c>
      <c r="I61" s="99">
        <v>174704</v>
      </c>
      <c r="K61" s="199"/>
    </row>
    <row r="62" spans="1:11" ht="31.5">
      <c r="A62" s="142">
        <v>8</v>
      </c>
      <c r="B62" s="143" t="s">
        <v>210</v>
      </c>
      <c r="C62" s="144">
        <v>3753</v>
      </c>
      <c r="D62" s="144">
        <v>1519</v>
      </c>
      <c r="E62" s="144">
        <v>139</v>
      </c>
      <c r="F62" s="144"/>
      <c r="G62" s="184">
        <v>5411</v>
      </c>
      <c r="H62" s="146" t="s">
        <v>186</v>
      </c>
      <c r="I62" s="99">
        <v>135687</v>
      </c>
      <c r="K62" s="199"/>
    </row>
    <row r="63" spans="1:11" ht="30">
      <c r="A63" s="142">
        <v>9</v>
      </c>
      <c r="B63" s="143" t="s">
        <v>553</v>
      </c>
      <c r="C63" s="144">
        <v>5046</v>
      </c>
      <c r="D63" s="144">
        <v>3910</v>
      </c>
      <c r="E63" s="144">
        <v>185</v>
      </c>
      <c r="F63" s="144">
        <v>58</v>
      </c>
      <c r="G63" s="184">
        <v>9199</v>
      </c>
      <c r="H63" s="146" t="s">
        <v>186</v>
      </c>
      <c r="I63" s="99">
        <v>261931</v>
      </c>
      <c r="K63" s="199"/>
    </row>
    <row r="64" spans="1:11" ht="30">
      <c r="A64" s="142">
        <v>10</v>
      </c>
      <c r="B64" s="143" t="s">
        <v>555</v>
      </c>
      <c r="C64" s="144">
        <v>4985</v>
      </c>
      <c r="D64" s="144">
        <v>85</v>
      </c>
      <c r="E64" s="144">
        <v>447</v>
      </c>
      <c r="F64" s="144"/>
      <c r="G64" s="184">
        <v>5517</v>
      </c>
      <c r="H64" s="146" t="s">
        <v>186</v>
      </c>
      <c r="I64" s="99">
        <v>48923</v>
      </c>
      <c r="K64" s="199"/>
    </row>
    <row r="65" spans="1:11" ht="30">
      <c r="A65" s="142">
        <v>11</v>
      </c>
      <c r="B65" s="143" t="s">
        <v>554</v>
      </c>
      <c r="C65" s="144">
        <v>5237</v>
      </c>
      <c r="D65" s="144">
        <v>1288</v>
      </c>
      <c r="E65" s="144">
        <v>313</v>
      </c>
      <c r="F65" s="144"/>
      <c r="G65" s="184">
        <v>6838</v>
      </c>
      <c r="H65" s="146" t="s">
        <v>186</v>
      </c>
      <c r="I65" s="99">
        <v>104614</v>
      </c>
      <c r="K65" s="199"/>
    </row>
    <row r="66" spans="1:11" ht="30">
      <c r="A66" s="142">
        <v>12</v>
      </c>
      <c r="B66" s="143" t="s">
        <v>211</v>
      </c>
      <c r="C66" s="144">
        <v>1004</v>
      </c>
      <c r="D66" s="144">
        <v>514</v>
      </c>
      <c r="E66" s="144">
        <v>57</v>
      </c>
      <c r="F66" s="144">
        <v>11</v>
      </c>
      <c r="G66" s="184">
        <v>1586</v>
      </c>
      <c r="H66" s="146" t="s">
        <v>186</v>
      </c>
      <c r="I66" s="99">
        <v>44995</v>
      </c>
      <c r="K66" s="199"/>
    </row>
    <row r="67" spans="1:11" ht="30">
      <c r="A67" s="142">
        <v>13</v>
      </c>
      <c r="B67" s="143" t="s">
        <v>556</v>
      </c>
      <c r="C67" s="144">
        <v>1677</v>
      </c>
      <c r="D67" s="144">
        <v>2511</v>
      </c>
      <c r="E67" s="144"/>
      <c r="F67" s="144">
        <v>90</v>
      </c>
      <c r="G67" s="184">
        <v>4278</v>
      </c>
      <c r="H67" s="146" t="s">
        <v>186</v>
      </c>
      <c r="I67" s="99">
        <v>114496</v>
      </c>
      <c r="K67" s="199"/>
    </row>
    <row r="68" spans="1:11" ht="30">
      <c r="A68" s="142">
        <v>14</v>
      </c>
      <c r="B68" s="143" t="s">
        <v>212</v>
      </c>
      <c r="C68" s="144">
        <v>19991</v>
      </c>
      <c r="D68" s="144">
        <v>10000</v>
      </c>
      <c r="E68" s="144">
        <v>380</v>
      </c>
      <c r="F68" s="144">
        <v>125</v>
      </c>
      <c r="G68" s="184">
        <v>30496</v>
      </c>
      <c r="H68" s="146" t="s">
        <v>186</v>
      </c>
      <c r="I68" s="99">
        <v>399476</v>
      </c>
      <c r="K68" s="199"/>
    </row>
    <row r="69" spans="1:11" ht="30">
      <c r="A69" s="142">
        <v>15</v>
      </c>
      <c r="B69" s="143" t="s">
        <v>213</v>
      </c>
      <c r="C69" s="144">
        <v>14976</v>
      </c>
      <c r="D69" s="144">
        <v>6480</v>
      </c>
      <c r="E69" s="144">
        <v>527</v>
      </c>
      <c r="F69" s="144"/>
      <c r="G69" s="184">
        <v>21983</v>
      </c>
      <c r="H69" s="146" t="s">
        <v>186</v>
      </c>
      <c r="I69" s="99">
        <v>368685</v>
      </c>
      <c r="K69" s="199"/>
    </row>
    <row r="70" spans="1:11" ht="30">
      <c r="A70" s="142">
        <v>16</v>
      </c>
      <c r="B70" s="143" t="s">
        <v>214</v>
      </c>
      <c r="C70" s="144">
        <v>1000</v>
      </c>
      <c r="D70" s="144">
        <v>905</v>
      </c>
      <c r="E70" s="144">
        <v>40</v>
      </c>
      <c r="F70" s="144"/>
      <c r="G70" s="184">
        <v>1945</v>
      </c>
      <c r="H70" s="146" t="s">
        <v>186</v>
      </c>
      <c r="I70" s="99">
        <v>39691</v>
      </c>
      <c r="K70" s="199"/>
    </row>
    <row r="71" spans="1:11" ht="30">
      <c r="A71" s="142">
        <v>17</v>
      </c>
      <c r="B71" s="143" t="s">
        <v>215</v>
      </c>
      <c r="C71" s="144">
        <v>486</v>
      </c>
      <c r="D71" s="144">
        <v>2745</v>
      </c>
      <c r="E71" s="144">
        <v>320</v>
      </c>
      <c r="F71" s="144">
        <v>50</v>
      </c>
      <c r="G71" s="184">
        <v>3601</v>
      </c>
      <c r="H71" s="146" t="s">
        <v>186</v>
      </c>
      <c r="I71" s="99">
        <v>188966</v>
      </c>
      <c r="K71" s="199"/>
    </row>
    <row r="72" spans="1:11" ht="30">
      <c r="A72" s="142">
        <v>18</v>
      </c>
      <c r="B72" s="143" t="s">
        <v>216</v>
      </c>
      <c r="C72" s="144">
        <v>30</v>
      </c>
      <c r="D72" s="144">
        <v>2212</v>
      </c>
      <c r="E72" s="144">
        <v>173</v>
      </c>
      <c r="F72" s="144">
        <v>19</v>
      </c>
      <c r="G72" s="184">
        <v>2434</v>
      </c>
      <c r="H72" s="146" t="s">
        <v>186</v>
      </c>
      <c r="I72" s="99">
        <v>156758</v>
      </c>
      <c r="K72" s="199"/>
    </row>
    <row r="73" spans="1:11" ht="30">
      <c r="A73" s="142">
        <v>19</v>
      </c>
      <c r="B73" s="143" t="s">
        <v>217</v>
      </c>
      <c r="C73" s="144">
        <v>1603</v>
      </c>
      <c r="D73" s="144">
        <v>1856</v>
      </c>
      <c r="E73" s="144">
        <v>240</v>
      </c>
      <c r="F73" s="144">
        <v>80</v>
      </c>
      <c r="G73" s="184">
        <v>3779</v>
      </c>
      <c r="H73" s="146" t="s">
        <v>186</v>
      </c>
      <c r="I73" s="99">
        <v>126615</v>
      </c>
      <c r="K73" s="199"/>
    </row>
    <row r="74" spans="1:11" ht="31.5">
      <c r="A74" s="142">
        <v>20</v>
      </c>
      <c r="B74" s="143" t="s">
        <v>706</v>
      </c>
      <c r="C74" s="144">
        <v>3981</v>
      </c>
      <c r="D74" s="144">
        <v>2809</v>
      </c>
      <c r="E74" s="144">
        <v>161</v>
      </c>
      <c r="F74" s="144">
        <v>42</v>
      </c>
      <c r="G74" s="184">
        <v>6993</v>
      </c>
      <c r="H74" s="146" t="s">
        <v>186</v>
      </c>
      <c r="I74" s="99">
        <v>180404</v>
      </c>
      <c r="K74" s="199"/>
    </row>
    <row r="75" spans="1:11" ht="31.5">
      <c r="A75" s="142">
        <v>21</v>
      </c>
      <c r="B75" s="143" t="s">
        <v>562</v>
      </c>
      <c r="C75" s="144">
        <v>900</v>
      </c>
      <c r="D75" s="144">
        <v>1587</v>
      </c>
      <c r="E75" s="144">
        <v>134</v>
      </c>
      <c r="F75" s="144"/>
      <c r="G75" s="184">
        <v>2621</v>
      </c>
      <c r="H75" s="146" t="s">
        <v>186</v>
      </c>
      <c r="I75" s="99">
        <v>31407</v>
      </c>
      <c r="K75" s="199"/>
    </row>
    <row r="76" spans="1:11" ht="30">
      <c r="A76" s="142">
        <v>22</v>
      </c>
      <c r="B76" s="143" t="s">
        <v>218</v>
      </c>
      <c r="C76" s="144">
        <v>2332</v>
      </c>
      <c r="D76" s="144">
        <v>1857</v>
      </c>
      <c r="E76" s="144">
        <v>74</v>
      </c>
      <c r="F76" s="144"/>
      <c r="G76" s="184">
        <v>4263</v>
      </c>
      <c r="H76" s="146" t="s">
        <v>186</v>
      </c>
      <c r="I76" s="99">
        <v>114781</v>
      </c>
      <c r="K76" s="199"/>
    </row>
    <row r="77" spans="1:11" ht="15.75">
      <c r="A77" s="519">
        <v>5</v>
      </c>
      <c r="B77" s="519"/>
      <c r="C77" s="519"/>
      <c r="D77" s="519"/>
      <c r="E77" s="519"/>
      <c r="F77" s="519"/>
      <c r="G77" s="519"/>
      <c r="H77" s="519"/>
      <c r="I77" s="519"/>
      <c r="K77" s="199"/>
    </row>
    <row r="78" spans="1:11" ht="15.75">
      <c r="A78" s="142">
        <v>1</v>
      </c>
      <c r="B78" s="144">
        <v>2</v>
      </c>
      <c r="C78" s="144">
        <v>3</v>
      </c>
      <c r="D78" s="144">
        <v>4</v>
      </c>
      <c r="E78" s="144">
        <v>5</v>
      </c>
      <c r="F78" s="144">
        <v>6</v>
      </c>
      <c r="G78" s="174">
        <v>7</v>
      </c>
      <c r="H78" s="146">
        <v>8</v>
      </c>
      <c r="I78" s="180">
        <v>9</v>
      </c>
      <c r="K78" s="199"/>
    </row>
    <row r="79" spans="1:11" ht="30">
      <c r="A79" s="142">
        <v>23</v>
      </c>
      <c r="B79" s="143" t="s">
        <v>219</v>
      </c>
      <c r="C79" s="144">
        <v>729</v>
      </c>
      <c r="D79" s="144">
        <v>1654</v>
      </c>
      <c r="E79" s="144">
        <v>130</v>
      </c>
      <c r="F79" s="144">
        <v>20</v>
      </c>
      <c r="G79" s="184">
        <v>2533</v>
      </c>
      <c r="H79" s="146" t="s">
        <v>186</v>
      </c>
      <c r="I79" s="99">
        <v>122984</v>
      </c>
      <c r="K79" s="199"/>
    </row>
    <row r="80" spans="1:11" ht="31.5">
      <c r="A80" s="142">
        <v>24</v>
      </c>
      <c r="B80" s="143" t="s">
        <v>557</v>
      </c>
      <c r="C80" s="144">
        <v>2152</v>
      </c>
      <c r="D80" s="144">
        <v>1184</v>
      </c>
      <c r="E80" s="144">
        <v>103</v>
      </c>
      <c r="F80" s="144">
        <v>25</v>
      </c>
      <c r="G80" s="184">
        <v>3464</v>
      </c>
      <c r="H80" s="146" t="s">
        <v>186</v>
      </c>
      <c r="I80" s="99">
        <v>90294</v>
      </c>
      <c r="K80" s="199"/>
    </row>
    <row r="81" spans="1:11" ht="30">
      <c r="A81" s="142">
        <v>25</v>
      </c>
      <c r="B81" s="143" t="s">
        <v>220</v>
      </c>
      <c r="C81" s="144">
        <v>447</v>
      </c>
      <c r="D81" s="144">
        <v>698</v>
      </c>
      <c r="E81" s="144">
        <v>101</v>
      </c>
      <c r="F81" s="144">
        <v>8</v>
      </c>
      <c r="G81" s="184">
        <v>1254</v>
      </c>
      <c r="H81" s="146" t="s">
        <v>186</v>
      </c>
      <c r="I81" s="99">
        <v>29451</v>
      </c>
      <c r="K81" s="199"/>
    </row>
    <row r="82" spans="1:11" ht="30">
      <c r="A82" s="142">
        <v>26</v>
      </c>
      <c r="B82" s="143" t="s">
        <v>558</v>
      </c>
      <c r="C82" s="144">
        <v>679</v>
      </c>
      <c r="D82" s="144">
        <v>3714</v>
      </c>
      <c r="E82" s="144" t="s">
        <v>221</v>
      </c>
      <c r="F82" s="144" t="s">
        <v>146</v>
      </c>
      <c r="G82" s="184">
        <v>4393</v>
      </c>
      <c r="H82" s="146" t="s">
        <v>186</v>
      </c>
      <c r="I82" s="99">
        <v>143432</v>
      </c>
      <c r="K82" s="199"/>
    </row>
    <row r="83" spans="1:11" ht="21" customHeight="1">
      <c r="A83" s="142">
        <v>27</v>
      </c>
      <c r="B83" s="143" t="s">
        <v>559</v>
      </c>
      <c r="C83" s="189">
        <v>542</v>
      </c>
      <c r="D83" s="189">
        <v>560</v>
      </c>
      <c r="E83" s="189">
        <v>83</v>
      </c>
      <c r="F83" s="189">
        <v>13.5</v>
      </c>
      <c r="G83" s="190">
        <v>1198.5</v>
      </c>
      <c r="H83" s="174" t="s">
        <v>193</v>
      </c>
      <c r="I83" s="99">
        <v>8018</v>
      </c>
      <c r="K83" s="199"/>
    </row>
    <row r="84" spans="1:11" ht="30">
      <c r="A84" s="142">
        <v>28</v>
      </c>
      <c r="B84" s="143" t="s">
        <v>707</v>
      </c>
      <c r="C84" s="144">
        <v>2360</v>
      </c>
      <c r="D84" s="144">
        <v>775</v>
      </c>
      <c r="E84" s="144">
        <v>114</v>
      </c>
      <c r="F84" s="145"/>
      <c r="G84" s="184">
        <v>3249</v>
      </c>
      <c r="H84" s="146" t="s">
        <v>186</v>
      </c>
      <c r="I84" s="99">
        <v>56770</v>
      </c>
      <c r="K84" s="199"/>
    </row>
    <row r="85" spans="1:11" ht="30">
      <c r="A85" s="142">
        <v>29</v>
      </c>
      <c r="B85" s="143" t="s">
        <v>222</v>
      </c>
      <c r="C85" s="144">
        <v>1800</v>
      </c>
      <c r="D85" s="144">
        <v>801</v>
      </c>
      <c r="E85" s="145"/>
      <c r="F85" s="145"/>
      <c r="G85" s="184">
        <v>2601</v>
      </c>
      <c r="H85" s="146" t="s">
        <v>186</v>
      </c>
      <c r="I85" s="99">
        <v>37853</v>
      </c>
      <c r="K85" s="199"/>
    </row>
    <row r="86" spans="1:11" ht="30">
      <c r="A86" s="142">
        <v>30</v>
      </c>
      <c r="B86" s="143" t="s">
        <v>560</v>
      </c>
      <c r="C86" s="144">
        <v>372</v>
      </c>
      <c r="D86" s="144">
        <v>402</v>
      </c>
      <c r="E86" s="144">
        <v>67</v>
      </c>
      <c r="F86" s="145"/>
      <c r="G86" s="184">
        <v>841</v>
      </c>
      <c r="H86" s="146" t="s">
        <v>186</v>
      </c>
      <c r="I86" s="99">
        <v>30673</v>
      </c>
      <c r="K86" s="199"/>
    </row>
    <row r="87" spans="1:11" ht="34.5" customHeight="1">
      <c r="A87" s="142">
        <v>31</v>
      </c>
      <c r="B87" s="143" t="s">
        <v>565</v>
      </c>
      <c r="C87" s="144">
        <v>1064</v>
      </c>
      <c r="D87" s="144">
        <v>3101</v>
      </c>
      <c r="E87" s="144">
        <v>498</v>
      </c>
      <c r="F87" s="144">
        <v>110</v>
      </c>
      <c r="G87" s="184">
        <v>4773</v>
      </c>
      <c r="H87" s="146" t="s">
        <v>186</v>
      </c>
      <c r="I87" s="99">
        <v>202817</v>
      </c>
      <c r="K87" s="199"/>
    </row>
    <row r="88" spans="1:11" ht="32.25" customHeight="1">
      <c r="A88" s="38">
        <v>32</v>
      </c>
      <c r="B88" s="143" t="s">
        <v>561</v>
      </c>
      <c r="C88" s="144">
        <v>3681</v>
      </c>
      <c r="D88" s="144">
        <v>1021</v>
      </c>
      <c r="E88" s="144">
        <v>190</v>
      </c>
      <c r="F88" s="145"/>
      <c r="G88" s="184">
        <v>4892</v>
      </c>
      <c r="H88" s="146" t="s">
        <v>602</v>
      </c>
      <c r="I88" s="99">
        <v>23986</v>
      </c>
      <c r="K88" s="199"/>
    </row>
    <row r="89" spans="1:11" ht="30">
      <c r="A89" s="38">
        <v>33</v>
      </c>
      <c r="B89" s="143" t="s">
        <v>92</v>
      </c>
      <c r="C89" s="183">
        <v>399</v>
      </c>
      <c r="D89" s="183">
        <v>662</v>
      </c>
      <c r="E89" s="183">
        <v>68</v>
      </c>
      <c r="F89" s="183"/>
      <c r="G89" s="184">
        <v>1129</v>
      </c>
      <c r="H89" s="146" t="s">
        <v>186</v>
      </c>
      <c r="I89" s="99">
        <v>19929</v>
      </c>
      <c r="K89" s="199"/>
    </row>
    <row r="90" spans="1:11" ht="25.5" customHeight="1">
      <c r="A90" s="38">
        <v>34</v>
      </c>
      <c r="B90" s="143" t="s">
        <v>223</v>
      </c>
      <c r="C90" s="183">
        <v>558</v>
      </c>
      <c r="D90" s="183"/>
      <c r="E90" s="183"/>
      <c r="F90" s="183"/>
      <c r="G90" s="184">
        <v>558</v>
      </c>
      <c r="H90" s="146" t="s">
        <v>193</v>
      </c>
      <c r="I90" s="99">
        <v>2080</v>
      </c>
      <c r="K90" s="199"/>
    </row>
    <row r="91" spans="1:11" ht="31.5">
      <c r="A91" s="38">
        <v>35</v>
      </c>
      <c r="B91" s="143" t="s">
        <v>708</v>
      </c>
      <c r="C91" s="183">
        <v>873</v>
      </c>
      <c r="D91" s="183">
        <v>1172</v>
      </c>
      <c r="E91" s="183">
        <v>114</v>
      </c>
      <c r="F91" s="183"/>
      <c r="G91" s="184">
        <v>2159</v>
      </c>
      <c r="H91" s="146" t="s">
        <v>224</v>
      </c>
      <c r="I91" s="99">
        <v>14605</v>
      </c>
      <c r="K91" s="199"/>
    </row>
    <row r="92" spans="1:11" ht="31.5">
      <c r="A92" s="38">
        <v>36</v>
      </c>
      <c r="B92" s="143" t="s">
        <v>563</v>
      </c>
      <c r="C92" s="183">
        <v>472</v>
      </c>
      <c r="D92" s="183"/>
      <c r="E92" s="183">
        <v>60</v>
      </c>
      <c r="F92" s="183"/>
      <c r="G92" s="184">
        <v>532</v>
      </c>
      <c r="H92" s="146" t="s">
        <v>193</v>
      </c>
      <c r="I92" s="99">
        <v>1970</v>
      </c>
      <c r="K92" s="199"/>
    </row>
    <row r="93" spans="1:11" ht="34.5" customHeight="1">
      <c r="A93" s="38">
        <v>37</v>
      </c>
      <c r="B93" s="143" t="s">
        <v>712</v>
      </c>
      <c r="C93" s="183">
        <v>8820</v>
      </c>
      <c r="D93" s="183">
        <v>126</v>
      </c>
      <c r="E93" s="183">
        <v>188</v>
      </c>
      <c r="F93" s="183"/>
      <c r="G93" s="184">
        <v>9134</v>
      </c>
      <c r="H93" s="146" t="s">
        <v>225</v>
      </c>
      <c r="I93" s="99">
        <v>19929</v>
      </c>
      <c r="K93" s="199"/>
    </row>
    <row r="94" spans="1:11" ht="15.75">
      <c r="A94" s="38">
        <v>38</v>
      </c>
      <c r="B94" s="143" t="s">
        <v>625</v>
      </c>
      <c r="C94" s="183">
        <v>604</v>
      </c>
      <c r="D94" s="183">
        <v>233</v>
      </c>
      <c r="E94" s="183">
        <v>91</v>
      </c>
      <c r="F94" s="183"/>
      <c r="G94" s="184">
        <v>928</v>
      </c>
      <c r="H94" s="146" t="s">
        <v>199</v>
      </c>
      <c r="I94" s="99">
        <v>11591</v>
      </c>
      <c r="K94" s="199"/>
    </row>
    <row r="95" spans="1:11" ht="19.5" customHeight="1">
      <c r="A95" s="38">
        <v>39</v>
      </c>
      <c r="B95" s="143" t="s">
        <v>709</v>
      </c>
      <c r="C95" s="183">
        <v>1350</v>
      </c>
      <c r="D95" s="183"/>
      <c r="E95" s="183">
        <v>399</v>
      </c>
      <c r="F95" s="183"/>
      <c r="G95" s="184">
        <v>1749</v>
      </c>
      <c r="H95" s="146" t="s">
        <v>226</v>
      </c>
      <c r="I95" s="99">
        <v>4054</v>
      </c>
      <c r="K95" s="199"/>
    </row>
    <row r="96" spans="1:11" ht="28.5" customHeight="1">
      <c r="A96" s="142">
        <v>40</v>
      </c>
      <c r="B96" s="143" t="s">
        <v>0</v>
      </c>
      <c r="C96" s="183">
        <v>341</v>
      </c>
      <c r="D96" s="183">
        <v>143</v>
      </c>
      <c r="E96" s="183">
        <v>16</v>
      </c>
      <c r="F96" s="183"/>
      <c r="G96" s="184">
        <v>500</v>
      </c>
      <c r="H96" s="146" t="s">
        <v>193</v>
      </c>
      <c r="I96" s="99">
        <v>3576</v>
      </c>
      <c r="K96" s="199"/>
    </row>
    <row r="97" spans="1:11" ht="18.75" customHeight="1">
      <c r="A97" s="519">
        <v>6</v>
      </c>
      <c r="B97" s="519"/>
      <c r="C97" s="519"/>
      <c r="D97" s="519"/>
      <c r="E97" s="519"/>
      <c r="F97" s="519"/>
      <c r="G97" s="519"/>
      <c r="H97" s="519"/>
      <c r="I97" s="519"/>
      <c r="K97" s="199"/>
    </row>
    <row r="98" spans="1:11" ht="21" customHeight="1">
      <c r="A98" s="142">
        <v>1</v>
      </c>
      <c r="B98" s="144">
        <v>2</v>
      </c>
      <c r="C98" s="144">
        <v>3</v>
      </c>
      <c r="D98" s="144">
        <v>4</v>
      </c>
      <c r="E98" s="144">
        <v>5</v>
      </c>
      <c r="F98" s="144">
        <v>6</v>
      </c>
      <c r="G98" s="174">
        <v>7</v>
      </c>
      <c r="H98" s="146">
        <v>8</v>
      </c>
      <c r="I98" s="180">
        <v>9</v>
      </c>
      <c r="K98" s="199"/>
    </row>
    <row r="99" spans="1:11" ht="27.75" customHeight="1">
      <c r="A99" s="142">
        <v>41</v>
      </c>
      <c r="B99" s="143" t="s">
        <v>710</v>
      </c>
      <c r="C99" s="183">
        <v>267</v>
      </c>
      <c r="D99" s="183">
        <v>304</v>
      </c>
      <c r="E99" s="183">
        <v>45</v>
      </c>
      <c r="F99" s="183"/>
      <c r="G99" s="184">
        <v>616</v>
      </c>
      <c r="H99" s="146" t="s">
        <v>224</v>
      </c>
      <c r="I99" s="191">
        <v>16667</v>
      </c>
      <c r="K99" s="199"/>
    </row>
    <row r="100" spans="1:11" ht="15.75">
      <c r="A100" s="142">
        <v>42</v>
      </c>
      <c r="B100" s="143" t="s">
        <v>711</v>
      </c>
      <c r="C100" s="183">
        <v>2121</v>
      </c>
      <c r="D100" s="183">
        <v>609</v>
      </c>
      <c r="E100" s="183">
        <v>131</v>
      </c>
      <c r="F100" s="183"/>
      <c r="G100" s="184">
        <v>2861</v>
      </c>
      <c r="H100" s="146" t="s">
        <v>199</v>
      </c>
      <c r="I100" s="191">
        <v>11591</v>
      </c>
      <c r="K100" s="199"/>
    </row>
    <row r="101" spans="1:11" ht="30">
      <c r="A101" s="142">
        <v>43</v>
      </c>
      <c r="B101" s="143" t="s">
        <v>590</v>
      </c>
      <c r="C101" s="183">
        <v>3068</v>
      </c>
      <c r="D101" s="183"/>
      <c r="E101" s="183">
        <v>758</v>
      </c>
      <c r="F101" s="183"/>
      <c r="G101" s="184">
        <v>3826</v>
      </c>
      <c r="H101" s="146" t="s">
        <v>201</v>
      </c>
      <c r="I101" s="191">
        <v>29937</v>
      </c>
      <c r="K101" s="199"/>
    </row>
    <row r="102" spans="1:11" ht="31.5">
      <c r="A102" s="142">
        <v>44</v>
      </c>
      <c r="B102" s="143" t="s">
        <v>566</v>
      </c>
      <c r="C102" s="183">
        <v>1951</v>
      </c>
      <c r="D102" s="183"/>
      <c r="E102" s="183"/>
      <c r="F102" s="183"/>
      <c r="G102" s="184">
        <v>1951</v>
      </c>
      <c r="H102" s="146" t="s">
        <v>201</v>
      </c>
      <c r="I102" s="191">
        <v>7707</v>
      </c>
      <c r="K102" s="199"/>
    </row>
    <row r="103" spans="1:11" ht="21.75" customHeight="1">
      <c r="A103" s="142">
        <v>45</v>
      </c>
      <c r="B103" s="143" t="s">
        <v>227</v>
      </c>
      <c r="C103" s="183">
        <v>550</v>
      </c>
      <c r="D103" s="183"/>
      <c r="E103" s="183">
        <v>230</v>
      </c>
      <c r="F103" s="183"/>
      <c r="G103" s="184">
        <v>780</v>
      </c>
      <c r="H103" s="146" t="s">
        <v>193</v>
      </c>
      <c r="I103" s="191">
        <v>5303</v>
      </c>
      <c r="K103" s="199"/>
    </row>
    <row r="104" spans="1:11" ht="31.5">
      <c r="A104" s="142">
        <v>46</v>
      </c>
      <c r="B104" s="143" t="s">
        <v>228</v>
      </c>
      <c r="C104" s="183">
        <v>8472</v>
      </c>
      <c r="D104" s="183"/>
      <c r="E104" s="183"/>
      <c r="F104" s="183"/>
      <c r="G104" s="184">
        <v>8472</v>
      </c>
      <c r="H104" s="146" t="s">
        <v>193</v>
      </c>
      <c r="I104" s="191">
        <v>15826</v>
      </c>
      <c r="K104" s="199"/>
    </row>
    <row r="105" spans="1:11" ht="15.75">
      <c r="A105" s="142">
        <v>47</v>
      </c>
      <c r="B105" s="143" t="s">
        <v>229</v>
      </c>
      <c r="C105" s="183">
        <v>17550</v>
      </c>
      <c r="D105" s="183"/>
      <c r="E105" s="183"/>
      <c r="F105" s="183"/>
      <c r="G105" s="184">
        <v>17550</v>
      </c>
      <c r="H105" s="146" t="s">
        <v>172</v>
      </c>
      <c r="I105" s="191">
        <v>15826</v>
      </c>
      <c r="K105" s="199"/>
    </row>
    <row r="106" spans="1:11" ht="16.5" thickBot="1">
      <c r="A106" s="256"/>
      <c r="B106" s="257" t="s">
        <v>230</v>
      </c>
      <c r="C106" s="258">
        <v>138466</v>
      </c>
      <c r="D106" s="258">
        <v>64958</v>
      </c>
      <c r="E106" s="258">
        <v>8113</v>
      </c>
      <c r="F106" s="258">
        <v>899.5</v>
      </c>
      <c r="G106" s="258">
        <v>212436.5</v>
      </c>
      <c r="H106" s="259"/>
      <c r="I106" s="260">
        <f>SUM(I53:I54,I55:I72,I73:I90,I91:I105)</f>
        <v>3964526</v>
      </c>
      <c r="K106" s="199"/>
    </row>
    <row r="107" spans="1:11" ht="16.5" thickBot="1">
      <c r="A107" s="261"/>
      <c r="B107" s="262" t="s">
        <v>231</v>
      </c>
      <c r="C107" s="263">
        <v>228132</v>
      </c>
      <c r="D107" s="263">
        <v>119337</v>
      </c>
      <c r="E107" s="263">
        <v>14504</v>
      </c>
      <c r="F107" s="263">
        <v>2208.5</v>
      </c>
      <c r="G107" s="263">
        <v>364181.5</v>
      </c>
      <c r="H107" s="264"/>
      <c r="I107" s="265">
        <f>I51+I106</f>
        <v>7584345</v>
      </c>
      <c r="K107" s="199"/>
    </row>
    <row r="108" spans="1:11" ht="15.75">
      <c r="A108" s="253"/>
      <c r="B108" s="254"/>
      <c r="C108" s="255"/>
      <c r="D108" s="255"/>
      <c r="E108" s="255"/>
      <c r="F108" s="255"/>
      <c r="G108" s="255"/>
      <c r="H108" s="253"/>
      <c r="I108" s="255"/>
      <c r="K108" s="199"/>
    </row>
    <row r="110" spans="1:11" ht="15" customHeight="1">
      <c r="A110" s="193" t="s">
        <v>1</v>
      </c>
      <c r="H110" s="147"/>
      <c r="I110" s="194"/>
    </row>
    <row r="111" spans="1:11" ht="15.75">
      <c r="A111" s="195" t="s">
        <v>2</v>
      </c>
      <c r="B111" s="195"/>
      <c r="C111" s="195"/>
      <c r="D111" s="195"/>
      <c r="E111" s="195"/>
      <c r="F111" s="195"/>
      <c r="G111" s="195"/>
      <c r="H111" s="195"/>
      <c r="I111" s="195"/>
    </row>
    <row r="112" spans="1:11" ht="14.25" customHeight="1">
      <c r="A112" s="195" t="s">
        <v>3</v>
      </c>
      <c r="B112" s="195"/>
      <c r="C112" s="195"/>
      <c r="D112" s="195"/>
      <c r="E112" s="195"/>
      <c r="F112" s="195"/>
      <c r="G112" s="195"/>
      <c r="H112" s="195"/>
      <c r="I112" s="195"/>
    </row>
    <row r="113" spans="1:9" ht="14.25" customHeight="1">
      <c r="A113" s="196" t="s">
        <v>4</v>
      </c>
      <c r="B113" s="166"/>
      <c r="C113" s="166"/>
      <c r="D113" s="166"/>
      <c r="E113" s="166"/>
      <c r="F113" s="166"/>
      <c r="G113" s="166"/>
      <c r="H113" s="169"/>
    </row>
    <row r="114" spans="1:9" ht="14.25" customHeight="1">
      <c r="A114" s="196"/>
      <c r="B114" s="166"/>
      <c r="C114" s="166"/>
      <c r="D114" s="166"/>
      <c r="E114" s="166"/>
      <c r="F114" s="166"/>
      <c r="G114" s="166"/>
      <c r="H114" s="169"/>
    </row>
    <row r="115" spans="1:9" ht="14.25" customHeight="1">
      <c r="A115" s="196"/>
      <c r="B115" s="166"/>
      <c r="C115" s="166"/>
      <c r="D115" s="166"/>
      <c r="E115" s="166"/>
      <c r="F115" s="166"/>
      <c r="G115" s="166"/>
      <c r="H115" s="169"/>
    </row>
    <row r="116" spans="1:9" ht="11.25" customHeight="1">
      <c r="A116" s="196"/>
      <c r="B116" s="166"/>
      <c r="C116" s="166"/>
      <c r="D116" s="166"/>
      <c r="E116" s="166"/>
      <c r="F116" s="166"/>
      <c r="G116" s="166"/>
      <c r="H116" s="169"/>
    </row>
    <row r="117" spans="1:9" ht="14.25" customHeight="1">
      <c r="A117" s="511" t="s">
        <v>232</v>
      </c>
      <c r="B117" s="511"/>
      <c r="C117" s="511"/>
      <c r="D117" s="511"/>
      <c r="E117" s="511"/>
      <c r="F117" s="511"/>
      <c r="G117" s="511"/>
      <c r="H117" s="511"/>
      <c r="I117" s="511"/>
    </row>
    <row r="118" spans="1:9" ht="15" customHeight="1">
      <c r="A118" s="511" t="s">
        <v>713</v>
      </c>
      <c r="B118" s="511"/>
      <c r="C118" s="511"/>
      <c r="D118" s="511"/>
      <c r="E118" s="511"/>
      <c r="F118" s="511"/>
      <c r="G118" s="511"/>
      <c r="H118" s="511"/>
      <c r="I118" s="511"/>
    </row>
    <row r="120" spans="1:9" ht="18.75">
      <c r="A120" s="511" t="s">
        <v>714</v>
      </c>
      <c r="B120" s="511"/>
      <c r="C120" s="511"/>
      <c r="D120" s="511"/>
      <c r="E120" s="511"/>
      <c r="F120" s="511"/>
      <c r="G120" s="511"/>
      <c r="H120" s="511"/>
      <c r="I120" s="511"/>
    </row>
  </sheetData>
  <mergeCells count="24">
    <mergeCell ref="A120:I120"/>
    <mergeCell ref="A97:I97"/>
    <mergeCell ref="A58:I58"/>
    <mergeCell ref="F9:F10"/>
    <mergeCell ref="B8:B10"/>
    <mergeCell ref="A52:H52"/>
    <mergeCell ref="A12:H12"/>
    <mergeCell ref="A41:I41"/>
    <mergeCell ref="A118:I118"/>
    <mergeCell ref="I8:I10"/>
    <mergeCell ref="A23:I23"/>
    <mergeCell ref="E9:E10"/>
    <mergeCell ref="H9:H10"/>
    <mergeCell ref="A117:I117"/>
    <mergeCell ref="A77:I77"/>
    <mergeCell ref="C9:C10"/>
    <mergeCell ref="C8:H8"/>
    <mergeCell ref="D9:D10"/>
    <mergeCell ref="G1:J1"/>
    <mergeCell ref="G3:J3"/>
    <mergeCell ref="A5:I5"/>
    <mergeCell ref="A6:I6"/>
    <mergeCell ref="A8:A10"/>
    <mergeCell ref="G9:G10"/>
  </mergeCells>
  <phoneticPr fontId="11" type="noConversion"/>
  <pageMargins left="0.75" right="0.39" top="0.39" bottom="0.34" header="0.24" footer="0.28000000000000003"/>
  <pageSetup paperSize="9" orientation="landscape" horizontalDpi="200" verticalDpi="200" r:id="rId1"/>
  <headerFooter alignWithMargins="0"/>
</worksheet>
</file>

<file path=xl/worksheets/sheet4.xml><?xml version="1.0" encoding="utf-8"?>
<worksheet xmlns="http://schemas.openxmlformats.org/spreadsheetml/2006/main" xmlns:r="http://schemas.openxmlformats.org/officeDocument/2006/relationships">
  <dimension ref="A1:AO534"/>
  <sheetViews>
    <sheetView topLeftCell="A286" workbookViewId="0">
      <selection activeCell="B346" sqref="B346"/>
    </sheetView>
  </sheetViews>
  <sheetFormatPr defaultRowHeight="15.75"/>
  <cols>
    <col min="1" max="1" width="5.7109375" style="24" customWidth="1"/>
    <col min="2" max="2" width="58.7109375" style="9" customWidth="1"/>
    <col min="3" max="3" width="10.140625" style="129" customWidth="1"/>
    <col min="4" max="4" width="14.42578125" style="129" customWidth="1"/>
    <col min="5" max="5" width="10.7109375" style="129" customWidth="1"/>
    <col min="6" max="6" width="18.85546875" style="11" customWidth="1"/>
    <col min="7" max="7" width="14.5703125" style="80" customWidth="1"/>
    <col min="8" max="8" width="14.140625" style="10" customWidth="1"/>
    <col min="9" max="9" width="9.140625" style="10"/>
    <col min="10" max="10" width="16.28515625" style="10" customWidth="1"/>
    <col min="11" max="26" width="9.140625" style="10"/>
    <col min="27" max="41" width="9.140625" style="27"/>
    <col min="42" max="16384" width="9.140625" style="10"/>
  </cols>
  <sheetData>
    <row r="1" spans="1:41" s="1" customFormat="1" ht="18.75">
      <c r="A1" s="22"/>
      <c r="C1" s="127"/>
      <c r="D1" s="127"/>
      <c r="E1" s="2" t="s">
        <v>797</v>
      </c>
      <c r="G1" s="203"/>
      <c r="I1" s="19" t="s">
        <v>161</v>
      </c>
      <c r="AA1" s="27"/>
      <c r="AB1" s="27"/>
      <c r="AC1" s="27"/>
      <c r="AD1" s="27"/>
      <c r="AE1" s="27"/>
      <c r="AF1" s="27"/>
      <c r="AG1" s="27"/>
      <c r="AH1" s="27"/>
      <c r="AI1" s="27"/>
      <c r="AJ1" s="27"/>
      <c r="AK1" s="27"/>
      <c r="AL1" s="27"/>
      <c r="AM1" s="27"/>
      <c r="AN1" s="27"/>
      <c r="AO1" s="27"/>
    </row>
    <row r="2" spans="1:41" s="1" customFormat="1" ht="18.75">
      <c r="A2" s="22"/>
      <c r="C2" s="127"/>
      <c r="D2" s="127"/>
      <c r="E2" s="2" t="s">
        <v>173</v>
      </c>
      <c r="G2" s="203"/>
      <c r="AA2" s="27"/>
      <c r="AB2" s="27"/>
      <c r="AC2" s="27"/>
      <c r="AD2" s="27"/>
      <c r="AE2" s="27"/>
      <c r="AF2" s="27"/>
      <c r="AG2" s="27"/>
      <c r="AH2" s="27"/>
      <c r="AI2" s="27"/>
      <c r="AJ2" s="27"/>
      <c r="AK2" s="27"/>
      <c r="AL2" s="27"/>
      <c r="AM2" s="27"/>
      <c r="AN2" s="27"/>
      <c r="AO2" s="27"/>
    </row>
    <row r="3" spans="1:41" s="1" customFormat="1" ht="18.75">
      <c r="A3" s="22"/>
      <c r="C3" s="127"/>
      <c r="D3" s="127"/>
      <c r="E3" s="2" t="s">
        <v>8</v>
      </c>
      <c r="G3" s="203"/>
      <c r="AA3" s="27"/>
      <c r="AB3" s="27"/>
      <c r="AC3" s="27"/>
      <c r="AD3" s="27"/>
      <c r="AE3" s="27"/>
      <c r="AF3" s="27"/>
      <c r="AG3" s="27"/>
      <c r="AH3" s="27"/>
      <c r="AI3" s="27"/>
      <c r="AJ3" s="27"/>
      <c r="AK3" s="27"/>
      <c r="AL3" s="27"/>
      <c r="AM3" s="27"/>
      <c r="AN3" s="27"/>
      <c r="AO3" s="27"/>
    </row>
    <row r="4" spans="1:41" s="1" customFormat="1" ht="21.75" customHeight="1">
      <c r="A4" s="22"/>
      <c r="B4" s="2"/>
      <c r="C4" s="128"/>
      <c r="D4" s="128"/>
      <c r="E4" s="128"/>
      <c r="F4" s="3"/>
      <c r="G4" s="203"/>
      <c r="AA4" s="27"/>
      <c r="AB4" s="27"/>
      <c r="AC4" s="27"/>
      <c r="AD4" s="27"/>
      <c r="AE4" s="27"/>
      <c r="AF4" s="27"/>
      <c r="AG4" s="27"/>
      <c r="AH4" s="27"/>
      <c r="AI4" s="27"/>
      <c r="AJ4" s="27"/>
      <c r="AK4" s="27"/>
      <c r="AL4" s="27"/>
      <c r="AM4" s="27"/>
      <c r="AN4" s="27"/>
      <c r="AO4" s="27"/>
    </row>
    <row r="5" spans="1:41" s="1" customFormat="1" ht="19.5" customHeight="1">
      <c r="A5" s="550" t="s">
        <v>70</v>
      </c>
      <c r="B5" s="550"/>
      <c r="C5" s="550"/>
      <c r="D5" s="550"/>
      <c r="E5" s="550"/>
      <c r="F5" s="550"/>
      <c r="G5" s="550"/>
      <c r="H5" s="4"/>
      <c r="AA5" s="27"/>
      <c r="AB5" s="27"/>
      <c r="AC5" s="27"/>
      <c r="AD5" s="27"/>
      <c r="AE5" s="27"/>
      <c r="AF5" s="27"/>
      <c r="AG5" s="27"/>
      <c r="AH5" s="27"/>
      <c r="AI5" s="27"/>
      <c r="AJ5" s="27"/>
      <c r="AK5" s="27"/>
      <c r="AL5" s="27"/>
      <c r="AM5" s="27"/>
      <c r="AN5" s="27"/>
      <c r="AO5" s="27"/>
    </row>
    <row r="6" spans="1:41" s="1" customFormat="1" ht="22.5" customHeight="1">
      <c r="A6" s="550" t="s">
        <v>600</v>
      </c>
      <c r="B6" s="550"/>
      <c r="C6" s="550"/>
      <c r="D6" s="550"/>
      <c r="E6" s="550"/>
      <c r="F6" s="550"/>
      <c r="G6" s="550"/>
      <c r="H6" s="4"/>
      <c r="J6" s="1" t="s">
        <v>146</v>
      </c>
      <c r="AA6" s="27"/>
      <c r="AB6" s="27"/>
      <c r="AC6" s="27"/>
      <c r="AD6" s="27"/>
      <c r="AE6" s="27"/>
      <c r="AF6" s="27"/>
      <c r="AG6" s="27"/>
      <c r="AH6" s="27"/>
      <c r="AI6" s="27"/>
      <c r="AJ6" s="27"/>
      <c r="AK6" s="27"/>
      <c r="AL6" s="27"/>
      <c r="AM6" s="27"/>
      <c r="AN6" s="27"/>
      <c r="AO6" s="27"/>
    </row>
    <row r="7" spans="1:41">
      <c r="A7" s="551" t="s">
        <v>597</v>
      </c>
      <c r="B7" s="551"/>
      <c r="C7" s="551"/>
      <c r="D7" s="551"/>
      <c r="E7" s="551"/>
      <c r="F7" s="551"/>
      <c r="G7" s="551"/>
      <c r="H7" s="12"/>
    </row>
    <row r="8" spans="1:41" ht="25.5" customHeight="1" thickBot="1">
      <c r="A8" s="23" t="s">
        <v>146</v>
      </c>
      <c r="B8" s="8" t="s">
        <v>147</v>
      </c>
      <c r="F8" s="101"/>
      <c r="G8" s="80" t="s">
        <v>148</v>
      </c>
      <c r="H8" s="12"/>
    </row>
    <row r="9" spans="1:41" s="3" customFormat="1" ht="52.5" customHeight="1" thickBot="1">
      <c r="A9" s="102" t="s">
        <v>71</v>
      </c>
      <c r="B9" s="103" t="s">
        <v>72</v>
      </c>
      <c r="C9" s="130" t="s">
        <v>603</v>
      </c>
      <c r="D9" s="130" t="s">
        <v>604</v>
      </c>
      <c r="E9" s="130" t="s">
        <v>605</v>
      </c>
      <c r="F9" s="104" t="s">
        <v>593</v>
      </c>
      <c r="G9" s="88" t="s">
        <v>171</v>
      </c>
      <c r="H9" s="105"/>
      <c r="J9" s="198" t="s">
        <v>146</v>
      </c>
      <c r="AA9" s="1"/>
      <c r="AB9" s="1"/>
      <c r="AC9" s="1"/>
      <c r="AD9" s="1"/>
      <c r="AE9" s="1"/>
      <c r="AF9" s="1"/>
      <c r="AG9" s="1"/>
      <c r="AH9" s="1"/>
      <c r="AI9" s="1"/>
      <c r="AJ9" s="1"/>
      <c r="AK9" s="1"/>
      <c r="AL9" s="1"/>
      <c r="AM9" s="1"/>
      <c r="AN9" s="1"/>
      <c r="AO9" s="1"/>
    </row>
    <row r="10" spans="1:41" s="11" customFormat="1" ht="19.5" customHeight="1">
      <c r="A10" s="34">
        <v>1</v>
      </c>
      <c r="B10" s="21">
        <v>2</v>
      </c>
      <c r="C10" s="131">
        <v>3</v>
      </c>
      <c r="D10" s="131">
        <v>4</v>
      </c>
      <c r="E10" s="131">
        <v>5</v>
      </c>
      <c r="F10" s="34">
        <v>6</v>
      </c>
      <c r="G10" s="135">
        <v>7</v>
      </c>
      <c r="H10" s="13"/>
      <c r="AA10" s="27"/>
      <c r="AB10" s="27"/>
      <c r="AC10" s="27"/>
      <c r="AD10" s="27"/>
      <c r="AE10" s="27"/>
      <c r="AF10" s="27"/>
      <c r="AG10" s="27"/>
      <c r="AH10" s="27"/>
      <c r="AI10" s="27"/>
      <c r="AJ10" s="27"/>
      <c r="AK10" s="27"/>
      <c r="AL10" s="27"/>
      <c r="AM10" s="27"/>
      <c r="AN10" s="27"/>
      <c r="AO10" s="27"/>
    </row>
    <row r="11" spans="1:41" s="141" customFormat="1" ht="36.75" customHeight="1">
      <c r="A11" s="149">
        <v>1</v>
      </c>
      <c r="B11" s="150" t="s">
        <v>5</v>
      </c>
      <c r="C11" s="151">
        <v>100</v>
      </c>
      <c r="D11" s="151">
        <v>1000</v>
      </c>
      <c r="E11" s="151">
        <f>C11+D11</f>
        <v>1100</v>
      </c>
      <c r="F11" s="149" t="s">
        <v>606</v>
      </c>
      <c r="G11" s="202">
        <v>30932.18</v>
      </c>
      <c r="H11" s="152"/>
      <c r="AA11" s="140"/>
      <c r="AB11" s="140"/>
      <c r="AC11" s="140"/>
      <c r="AD11" s="140"/>
      <c r="AE11" s="140"/>
      <c r="AF11" s="140"/>
      <c r="AG11" s="140"/>
      <c r="AH11" s="140"/>
      <c r="AI11" s="140"/>
      <c r="AJ11" s="140"/>
      <c r="AK11" s="140"/>
      <c r="AL11" s="140"/>
      <c r="AM11" s="140"/>
      <c r="AN11" s="140"/>
      <c r="AO11" s="140"/>
    </row>
    <row r="12" spans="1:41" ht="36" customHeight="1">
      <c r="A12" s="149">
        <v>2</v>
      </c>
      <c r="B12" s="150" t="s">
        <v>6</v>
      </c>
      <c r="C12" s="151">
        <v>832</v>
      </c>
      <c r="D12" s="151">
        <v>1266</v>
      </c>
      <c r="E12" s="151">
        <f t="shared" ref="E12:E17" si="0">C12+D12</f>
        <v>2098</v>
      </c>
      <c r="F12" s="149" t="s">
        <v>606</v>
      </c>
      <c r="G12" s="202">
        <v>70326.19</v>
      </c>
      <c r="H12" s="16"/>
    </row>
    <row r="13" spans="1:41" ht="54.75" customHeight="1">
      <c r="A13" s="149">
        <v>3</v>
      </c>
      <c r="B13" s="150" t="s">
        <v>607</v>
      </c>
      <c r="C13" s="132">
        <v>830</v>
      </c>
      <c r="D13" s="132">
        <v>110</v>
      </c>
      <c r="E13" s="151">
        <f t="shared" si="0"/>
        <v>940</v>
      </c>
      <c r="F13" s="149" t="s">
        <v>606</v>
      </c>
      <c r="G13" s="202">
        <v>39587.67</v>
      </c>
      <c r="H13" s="16"/>
    </row>
    <row r="14" spans="1:41" ht="39.75" customHeight="1">
      <c r="A14" s="149">
        <v>4</v>
      </c>
      <c r="B14" s="150" t="s">
        <v>608</v>
      </c>
      <c r="C14" s="151">
        <v>815</v>
      </c>
      <c r="D14" s="151">
        <v>60</v>
      </c>
      <c r="E14" s="151">
        <f t="shared" si="0"/>
        <v>875</v>
      </c>
      <c r="F14" s="149" t="s">
        <v>606</v>
      </c>
      <c r="G14" s="202">
        <v>37599.24</v>
      </c>
      <c r="H14" s="16"/>
    </row>
    <row r="15" spans="1:41" ht="33.75" customHeight="1">
      <c r="A15" s="149">
        <v>5</v>
      </c>
      <c r="B15" s="5" t="s">
        <v>609</v>
      </c>
      <c r="C15" s="132">
        <v>1300</v>
      </c>
      <c r="D15" s="132"/>
      <c r="E15" s="151">
        <f t="shared" si="0"/>
        <v>1300</v>
      </c>
      <c r="F15" s="149" t="s">
        <v>606</v>
      </c>
      <c r="G15" s="202">
        <v>7010.29</v>
      </c>
      <c r="H15" s="16"/>
    </row>
    <row r="16" spans="1:41" ht="31.5" customHeight="1">
      <c r="A16" s="149">
        <v>6</v>
      </c>
      <c r="B16" s="5" t="s">
        <v>61</v>
      </c>
      <c r="C16" s="132">
        <v>924</v>
      </c>
      <c r="D16" s="132">
        <v>176</v>
      </c>
      <c r="E16" s="151">
        <f t="shared" si="0"/>
        <v>1100</v>
      </c>
      <c r="F16" s="149" t="s">
        <v>606</v>
      </c>
      <c r="G16" s="202">
        <v>9649.16</v>
      </c>
      <c r="H16" s="16"/>
    </row>
    <row r="17" spans="1:41" ht="82.5" customHeight="1">
      <c r="A17" s="6">
        <v>7</v>
      </c>
      <c r="B17" s="5" t="s">
        <v>610</v>
      </c>
      <c r="C17" s="132">
        <v>658</v>
      </c>
      <c r="D17" s="132">
        <v>672</v>
      </c>
      <c r="E17" s="151">
        <f t="shared" si="0"/>
        <v>1330</v>
      </c>
      <c r="F17" s="149" t="s">
        <v>606</v>
      </c>
      <c r="G17" s="202">
        <v>21365.68</v>
      </c>
      <c r="H17" s="16"/>
    </row>
    <row r="18" spans="1:41" ht="18.75" customHeight="1">
      <c r="A18" s="530">
        <v>2</v>
      </c>
      <c r="B18" s="530"/>
      <c r="C18" s="530"/>
      <c r="D18" s="530"/>
      <c r="E18" s="530"/>
      <c r="F18" s="530"/>
      <c r="G18" s="530"/>
      <c r="H18" s="16"/>
    </row>
    <row r="19" spans="1:41" ht="21.75" customHeight="1">
      <c r="A19" s="6">
        <v>1</v>
      </c>
      <c r="B19" s="14">
        <v>2</v>
      </c>
      <c r="C19" s="96">
        <v>3</v>
      </c>
      <c r="D19" s="96">
        <v>4</v>
      </c>
      <c r="E19" s="96">
        <v>5</v>
      </c>
      <c r="F19" s="6">
        <v>6</v>
      </c>
      <c r="G19" s="95">
        <v>7</v>
      </c>
      <c r="H19" s="16"/>
    </row>
    <row r="20" spans="1:41" ht="27.75" customHeight="1">
      <c r="A20" s="6">
        <v>8</v>
      </c>
      <c r="B20" s="5" t="s">
        <v>620</v>
      </c>
      <c r="C20" s="132">
        <v>5600</v>
      </c>
      <c r="D20" s="132"/>
      <c r="E20" s="151">
        <f t="shared" ref="E20:E33" si="1">C20+D20</f>
        <v>5600</v>
      </c>
      <c r="F20" s="149" t="s">
        <v>606</v>
      </c>
      <c r="G20" s="202">
        <v>30291.78</v>
      </c>
      <c r="H20" s="16"/>
    </row>
    <row r="21" spans="1:41" ht="94.5" customHeight="1">
      <c r="A21" s="6">
        <v>9</v>
      </c>
      <c r="B21" s="5" t="s">
        <v>621</v>
      </c>
      <c r="C21" s="132">
        <v>10054</v>
      </c>
      <c r="D21" s="132">
        <v>200</v>
      </c>
      <c r="E21" s="151">
        <f t="shared" si="1"/>
        <v>10254</v>
      </c>
      <c r="F21" s="149" t="s">
        <v>622</v>
      </c>
      <c r="G21" s="202">
        <v>230477.49</v>
      </c>
      <c r="H21" s="16"/>
    </row>
    <row r="22" spans="1:41" ht="33" customHeight="1">
      <c r="A22" s="6">
        <v>10</v>
      </c>
      <c r="B22" s="5" t="s">
        <v>7</v>
      </c>
      <c r="C22" s="132">
        <v>85</v>
      </c>
      <c r="D22" s="132">
        <v>85</v>
      </c>
      <c r="E22" s="151">
        <f t="shared" si="1"/>
        <v>170</v>
      </c>
      <c r="F22" s="149" t="s">
        <v>606</v>
      </c>
      <c r="G22" s="202">
        <v>6009.17</v>
      </c>
      <c r="H22" s="16"/>
    </row>
    <row r="23" spans="1:41" ht="30" customHeight="1">
      <c r="A23" s="149">
        <v>11</v>
      </c>
      <c r="B23" s="150" t="s">
        <v>62</v>
      </c>
      <c r="C23" s="151">
        <v>640</v>
      </c>
      <c r="D23" s="151"/>
      <c r="E23" s="151">
        <f t="shared" si="1"/>
        <v>640</v>
      </c>
      <c r="F23" s="149" t="s">
        <v>606</v>
      </c>
      <c r="G23" s="202">
        <v>28276.54</v>
      </c>
      <c r="H23" s="16"/>
    </row>
    <row r="24" spans="1:41" ht="27.75" customHeight="1">
      <c r="A24" s="149">
        <v>12</v>
      </c>
      <c r="B24" s="5" t="s">
        <v>63</v>
      </c>
      <c r="C24" s="132">
        <v>10170</v>
      </c>
      <c r="D24" s="132"/>
      <c r="E24" s="151">
        <f t="shared" si="1"/>
        <v>10170</v>
      </c>
      <c r="F24" s="149" t="s">
        <v>606</v>
      </c>
      <c r="G24" s="202">
        <v>54842.080000000002</v>
      </c>
      <c r="H24" s="16"/>
    </row>
    <row r="25" spans="1:41" ht="24" customHeight="1">
      <c r="A25" s="149">
        <v>13</v>
      </c>
      <c r="B25" s="5" t="s">
        <v>611</v>
      </c>
      <c r="C25" s="132">
        <v>13530</v>
      </c>
      <c r="D25" s="132"/>
      <c r="E25" s="151">
        <f t="shared" si="1"/>
        <v>13530</v>
      </c>
      <c r="F25" s="149" t="s">
        <v>622</v>
      </c>
      <c r="G25" s="202">
        <v>41022.769999999997</v>
      </c>
      <c r="H25" s="16"/>
    </row>
    <row r="26" spans="1:41" ht="40.5" customHeight="1">
      <c r="A26" s="149">
        <v>14</v>
      </c>
      <c r="B26" s="5" t="s">
        <v>9</v>
      </c>
      <c r="C26" s="132"/>
      <c r="D26" s="132">
        <v>1000</v>
      </c>
      <c r="E26" s="151">
        <f t="shared" si="1"/>
        <v>1000</v>
      </c>
      <c r="F26" s="15" t="s">
        <v>73</v>
      </c>
      <c r="G26" s="202">
        <v>26513.97</v>
      </c>
      <c r="H26" s="16"/>
    </row>
    <row r="27" spans="1:41" ht="41.25" customHeight="1">
      <c r="A27" s="149">
        <v>15</v>
      </c>
      <c r="B27" s="150" t="s">
        <v>612</v>
      </c>
      <c r="C27" s="151">
        <v>2955</v>
      </c>
      <c r="D27" s="151">
        <v>2955</v>
      </c>
      <c r="E27" s="151">
        <f t="shared" si="1"/>
        <v>5910</v>
      </c>
      <c r="F27" s="149" t="s">
        <v>622</v>
      </c>
      <c r="G27" s="202">
        <v>146128.07999999999</v>
      </c>
      <c r="H27" s="16"/>
    </row>
    <row r="28" spans="1:41" s="9" customFormat="1" ht="36.75" customHeight="1">
      <c r="A28" s="149">
        <v>16</v>
      </c>
      <c r="B28" s="150" t="s">
        <v>613</v>
      </c>
      <c r="C28" s="151">
        <v>3650</v>
      </c>
      <c r="D28" s="151">
        <v>3650</v>
      </c>
      <c r="E28" s="151">
        <f t="shared" si="1"/>
        <v>7300</v>
      </c>
      <c r="F28" s="149" t="s">
        <v>622</v>
      </c>
      <c r="G28" s="202">
        <v>180496.61</v>
      </c>
      <c r="H28" s="100"/>
      <c r="AA28" s="30"/>
      <c r="AB28" s="30"/>
      <c r="AC28" s="30"/>
      <c r="AD28" s="30"/>
      <c r="AE28" s="30"/>
      <c r="AF28" s="30"/>
      <c r="AG28" s="30"/>
      <c r="AH28" s="30"/>
      <c r="AI28" s="30"/>
      <c r="AJ28" s="30"/>
      <c r="AK28" s="30"/>
      <c r="AL28" s="30"/>
      <c r="AM28" s="30"/>
      <c r="AN28" s="30"/>
      <c r="AO28" s="30"/>
    </row>
    <row r="29" spans="1:41" ht="21.75" customHeight="1">
      <c r="A29" s="149">
        <v>17</v>
      </c>
      <c r="B29" s="5" t="s">
        <v>64</v>
      </c>
      <c r="C29" s="132">
        <v>2490</v>
      </c>
      <c r="D29" s="132">
        <v>240</v>
      </c>
      <c r="E29" s="151">
        <f t="shared" si="1"/>
        <v>2730</v>
      </c>
      <c r="F29" s="149" t="s">
        <v>622</v>
      </c>
      <c r="G29" s="202">
        <v>13913</v>
      </c>
      <c r="H29" s="16"/>
    </row>
    <row r="30" spans="1:41" ht="24.75" customHeight="1">
      <c r="A30" s="149">
        <v>18</v>
      </c>
      <c r="B30" s="150" t="s">
        <v>65</v>
      </c>
      <c r="C30" s="151">
        <v>11000</v>
      </c>
      <c r="D30" s="151"/>
      <c r="E30" s="151">
        <f t="shared" si="1"/>
        <v>11000</v>
      </c>
      <c r="F30" s="149" t="s">
        <v>606</v>
      </c>
      <c r="G30" s="202">
        <v>59317.88</v>
      </c>
      <c r="H30" s="16"/>
    </row>
    <row r="31" spans="1:41" ht="51" customHeight="1">
      <c r="A31" s="6">
        <v>19</v>
      </c>
      <c r="B31" s="5" t="s">
        <v>614</v>
      </c>
      <c r="C31" s="132">
        <v>875</v>
      </c>
      <c r="D31" s="132">
        <v>1000</v>
      </c>
      <c r="E31" s="151">
        <f t="shared" si="1"/>
        <v>1875</v>
      </c>
      <c r="F31" s="149" t="s">
        <v>606</v>
      </c>
      <c r="G31" s="202">
        <v>65173.3</v>
      </c>
      <c r="H31" s="16"/>
    </row>
    <row r="32" spans="1:41" ht="26.25" customHeight="1">
      <c r="A32" s="6">
        <v>20</v>
      </c>
      <c r="B32" s="5" t="s">
        <v>10</v>
      </c>
      <c r="C32" s="132">
        <v>1350</v>
      </c>
      <c r="D32" s="132"/>
      <c r="E32" s="151">
        <f t="shared" si="1"/>
        <v>1350</v>
      </c>
      <c r="F32" s="149" t="s">
        <v>606</v>
      </c>
      <c r="G32" s="202">
        <v>7279.92</v>
      </c>
      <c r="H32" s="16"/>
    </row>
    <row r="33" spans="1:8" ht="34.5" customHeight="1">
      <c r="A33" s="6">
        <v>21</v>
      </c>
      <c r="B33" s="5" t="s">
        <v>12</v>
      </c>
      <c r="C33" s="132">
        <v>5636</v>
      </c>
      <c r="D33" s="132"/>
      <c r="E33" s="151">
        <f t="shared" si="1"/>
        <v>5636</v>
      </c>
      <c r="F33" s="149" t="s">
        <v>606</v>
      </c>
      <c r="G33" s="202">
        <v>30392.32</v>
      </c>
      <c r="H33" s="16"/>
    </row>
    <row r="34" spans="1:8" ht="19.5" customHeight="1">
      <c r="A34" s="530">
        <v>3</v>
      </c>
      <c r="B34" s="530"/>
      <c r="C34" s="530"/>
      <c r="D34" s="530"/>
      <c r="E34" s="530"/>
      <c r="F34" s="530"/>
      <c r="G34" s="530"/>
      <c r="H34" s="16"/>
    </row>
    <row r="35" spans="1:8" ht="19.5" customHeight="1">
      <c r="A35" s="6">
        <v>1</v>
      </c>
      <c r="B35" s="14">
        <v>2</v>
      </c>
      <c r="C35" s="96">
        <v>3</v>
      </c>
      <c r="D35" s="96">
        <v>4</v>
      </c>
      <c r="E35" s="96">
        <v>5</v>
      </c>
      <c r="F35" s="6">
        <v>6</v>
      </c>
      <c r="G35" s="95">
        <v>7</v>
      </c>
      <c r="H35" s="16"/>
    </row>
    <row r="36" spans="1:8" ht="26.25" customHeight="1">
      <c r="A36" s="6">
        <v>22</v>
      </c>
      <c r="B36" s="5" t="s">
        <v>66</v>
      </c>
      <c r="C36" s="132">
        <v>1855</v>
      </c>
      <c r="D36" s="132"/>
      <c r="E36" s="151">
        <f t="shared" ref="E36:E45" si="2">C36+D36</f>
        <v>1855</v>
      </c>
      <c r="F36" s="149" t="s">
        <v>606</v>
      </c>
      <c r="G36" s="202">
        <v>10003.15</v>
      </c>
      <c r="H36" s="16"/>
    </row>
    <row r="37" spans="1:8" ht="37.5" customHeight="1">
      <c r="A37" s="6">
        <v>23</v>
      </c>
      <c r="B37" s="5" t="s">
        <v>11</v>
      </c>
      <c r="C37" s="132">
        <v>9000</v>
      </c>
      <c r="D37" s="132"/>
      <c r="E37" s="151">
        <f t="shared" si="2"/>
        <v>9000</v>
      </c>
      <c r="F37" s="149" t="s">
        <v>606</v>
      </c>
      <c r="G37" s="202">
        <v>48532.81</v>
      </c>
      <c r="H37" s="16"/>
    </row>
    <row r="38" spans="1:8" ht="27" customHeight="1">
      <c r="A38" s="6">
        <v>24</v>
      </c>
      <c r="B38" s="5" t="s">
        <v>67</v>
      </c>
      <c r="C38" s="132">
        <v>870</v>
      </c>
      <c r="D38" s="132">
        <v>870</v>
      </c>
      <c r="E38" s="151">
        <f t="shared" si="2"/>
        <v>1740</v>
      </c>
      <c r="F38" s="149" t="s">
        <v>606</v>
      </c>
      <c r="G38" s="202">
        <v>61505.57</v>
      </c>
      <c r="H38" s="16"/>
    </row>
    <row r="39" spans="1:8" ht="28.5" customHeight="1">
      <c r="A39" s="6">
        <v>25</v>
      </c>
      <c r="B39" s="5" t="s">
        <v>68</v>
      </c>
      <c r="C39" s="132">
        <v>204</v>
      </c>
      <c r="D39" s="132">
        <v>204</v>
      </c>
      <c r="E39" s="151">
        <f t="shared" si="2"/>
        <v>408</v>
      </c>
      <c r="F39" s="15" t="s">
        <v>73</v>
      </c>
      <c r="G39" s="202">
        <v>14422</v>
      </c>
      <c r="H39" s="16"/>
    </row>
    <row r="40" spans="1:8" ht="33" customHeight="1">
      <c r="A40" s="6">
        <v>26</v>
      </c>
      <c r="B40" s="5" t="s">
        <v>615</v>
      </c>
      <c r="C40" s="132">
        <v>1234</v>
      </c>
      <c r="D40" s="132">
        <v>100</v>
      </c>
      <c r="E40" s="151">
        <f t="shared" si="2"/>
        <v>1334</v>
      </c>
      <c r="F40" s="149" t="s">
        <v>606</v>
      </c>
      <c r="G40" s="202">
        <v>57172.09</v>
      </c>
      <c r="H40" s="16"/>
    </row>
    <row r="41" spans="1:8" ht="36" customHeight="1">
      <c r="A41" s="6">
        <v>27</v>
      </c>
      <c r="B41" s="5" t="s">
        <v>798</v>
      </c>
      <c r="C41" s="132"/>
      <c r="D41" s="132">
        <v>120</v>
      </c>
      <c r="E41" s="151">
        <f t="shared" si="2"/>
        <v>120</v>
      </c>
      <c r="F41" s="15" t="s">
        <v>73</v>
      </c>
      <c r="G41" s="202">
        <v>3181.68</v>
      </c>
      <c r="H41" s="16"/>
    </row>
    <row r="42" spans="1:8" ht="38.25" customHeight="1">
      <c r="A42" s="6">
        <v>28</v>
      </c>
      <c r="B42" s="5" t="s">
        <v>616</v>
      </c>
      <c r="C42" s="132"/>
      <c r="D42" s="132">
        <v>30</v>
      </c>
      <c r="E42" s="151">
        <f t="shared" si="2"/>
        <v>30</v>
      </c>
      <c r="F42" s="15" t="s">
        <v>73</v>
      </c>
      <c r="G42" s="202">
        <v>854.9</v>
      </c>
      <c r="H42" s="16"/>
    </row>
    <row r="43" spans="1:8" ht="46.5" customHeight="1">
      <c r="A43" s="6">
        <v>29</v>
      </c>
      <c r="B43" s="5" t="s">
        <v>34</v>
      </c>
      <c r="C43" s="132"/>
      <c r="D43" s="132">
        <v>30</v>
      </c>
      <c r="E43" s="151">
        <f t="shared" si="2"/>
        <v>30</v>
      </c>
      <c r="F43" s="15" t="s">
        <v>73</v>
      </c>
      <c r="G43" s="202">
        <v>854.9</v>
      </c>
      <c r="H43" s="16"/>
    </row>
    <row r="44" spans="1:8" ht="30.75" customHeight="1">
      <c r="A44" s="6">
        <v>30</v>
      </c>
      <c r="B44" s="5" t="s">
        <v>35</v>
      </c>
      <c r="C44" s="132"/>
      <c r="D44" s="132">
        <v>30</v>
      </c>
      <c r="E44" s="151">
        <f t="shared" si="2"/>
        <v>30</v>
      </c>
      <c r="F44" s="15" t="s">
        <v>73</v>
      </c>
      <c r="G44" s="202">
        <v>854.9</v>
      </c>
      <c r="H44" s="16"/>
    </row>
    <row r="45" spans="1:8" ht="33.75" customHeight="1">
      <c r="A45" s="6">
        <v>31</v>
      </c>
      <c r="B45" s="5" t="s">
        <v>36</v>
      </c>
      <c r="C45" s="132"/>
      <c r="D45" s="132">
        <v>30</v>
      </c>
      <c r="E45" s="151">
        <f t="shared" si="2"/>
        <v>30</v>
      </c>
      <c r="F45" s="15" t="s">
        <v>73</v>
      </c>
      <c r="G45" s="202">
        <v>854.9</v>
      </c>
      <c r="H45" s="16"/>
    </row>
    <row r="46" spans="1:8" ht="30.75" customHeight="1">
      <c r="A46" s="6">
        <v>32</v>
      </c>
      <c r="B46" s="5" t="s">
        <v>37</v>
      </c>
      <c r="C46" s="132"/>
      <c r="D46" s="132">
        <v>30</v>
      </c>
      <c r="E46" s="151">
        <f t="shared" ref="E46:E51" si="3">C46+D46</f>
        <v>30</v>
      </c>
      <c r="F46" s="15" t="s">
        <v>73</v>
      </c>
      <c r="G46" s="202">
        <v>854.9</v>
      </c>
      <c r="H46" s="16"/>
    </row>
    <row r="47" spans="1:8" ht="33" customHeight="1">
      <c r="A47" s="6">
        <v>33</v>
      </c>
      <c r="B47" s="5" t="s">
        <v>617</v>
      </c>
      <c r="C47" s="132"/>
      <c r="D47" s="132">
        <v>30</v>
      </c>
      <c r="E47" s="151">
        <f t="shared" si="3"/>
        <v>30</v>
      </c>
      <c r="F47" s="15" t="s">
        <v>73</v>
      </c>
      <c r="G47" s="202">
        <v>854.9</v>
      </c>
      <c r="H47" s="16"/>
    </row>
    <row r="48" spans="1:8" ht="21" customHeight="1">
      <c r="A48" s="6">
        <v>34</v>
      </c>
      <c r="B48" s="5" t="s">
        <v>69</v>
      </c>
      <c r="C48" s="132">
        <v>500</v>
      </c>
      <c r="D48" s="132"/>
      <c r="E48" s="151">
        <f t="shared" si="3"/>
        <v>500</v>
      </c>
      <c r="F48" s="149" t="s">
        <v>606</v>
      </c>
      <c r="G48" s="202">
        <v>2696.27</v>
      </c>
      <c r="H48" s="16"/>
    </row>
    <row r="49" spans="1:10" ht="21" customHeight="1">
      <c r="A49" s="6">
        <v>35</v>
      </c>
      <c r="B49" s="5" t="s">
        <v>38</v>
      </c>
      <c r="C49" s="132">
        <v>4900</v>
      </c>
      <c r="D49" s="132">
        <v>100</v>
      </c>
      <c r="E49" s="151">
        <f t="shared" si="3"/>
        <v>5000</v>
      </c>
      <c r="F49" s="149" t="s">
        <v>606</v>
      </c>
      <c r="G49" s="202">
        <v>219143.63</v>
      </c>
      <c r="H49" s="16"/>
      <c r="J49" s="10" t="s">
        <v>146</v>
      </c>
    </row>
    <row r="50" spans="1:10" ht="32.25" customHeight="1">
      <c r="A50" s="6">
        <v>36</v>
      </c>
      <c r="B50" s="5" t="s">
        <v>618</v>
      </c>
      <c r="C50" s="132">
        <v>3973</v>
      </c>
      <c r="D50" s="132">
        <v>43</v>
      </c>
      <c r="E50" s="151">
        <f t="shared" si="3"/>
        <v>4016</v>
      </c>
      <c r="F50" s="149" t="s">
        <v>606</v>
      </c>
      <c r="G50" s="202">
        <v>176675.54</v>
      </c>
      <c r="H50" s="16"/>
    </row>
    <row r="51" spans="1:10" ht="21" customHeight="1" thickBot="1">
      <c r="A51" s="7">
        <v>37</v>
      </c>
      <c r="B51" s="248" t="s">
        <v>39</v>
      </c>
      <c r="C51" s="241">
        <v>1090</v>
      </c>
      <c r="D51" s="241">
        <v>480</v>
      </c>
      <c r="E51" s="241">
        <f t="shared" si="3"/>
        <v>1570</v>
      </c>
      <c r="F51" s="242" t="s">
        <v>606</v>
      </c>
      <c r="G51" s="249">
        <v>60885.18</v>
      </c>
      <c r="H51" s="16"/>
    </row>
    <row r="52" spans="1:10" ht="24" customHeight="1" thickBot="1">
      <c r="A52" s="245"/>
      <c r="B52" s="110" t="s">
        <v>14</v>
      </c>
      <c r="C52" s="250">
        <f>SUM(C11:C51)-C19-C35</f>
        <v>97120</v>
      </c>
      <c r="D52" s="250">
        <f>SUM(D11:D51)-D19-D35</f>
        <v>14511</v>
      </c>
      <c r="E52" s="250">
        <f>SUM(E11:E51)-E19-E35</f>
        <v>111631</v>
      </c>
      <c r="F52" s="251"/>
      <c r="G52" s="252">
        <f>SUM(G11:G51)-G19-G35</f>
        <v>1795952.6399999994</v>
      </c>
      <c r="H52" s="17"/>
    </row>
    <row r="53" spans="1:10" ht="17.25" customHeight="1">
      <c r="A53" s="548">
        <v>4</v>
      </c>
      <c r="B53" s="535"/>
      <c r="C53" s="535"/>
      <c r="D53" s="535"/>
      <c r="E53" s="535"/>
      <c r="F53" s="535"/>
      <c r="G53" s="549"/>
    </row>
    <row r="54" spans="1:10" ht="19.5" thickBot="1">
      <c r="A54" s="36" t="s">
        <v>146</v>
      </c>
      <c r="B54" s="35" t="s">
        <v>149</v>
      </c>
      <c r="C54" s="134"/>
      <c r="D54" s="134"/>
      <c r="E54" s="134"/>
      <c r="F54" s="107"/>
      <c r="G54" s="204" t="s">
        <v>148</v>
      </c>
    </row>
    <row r="55" spans="1:10" s="1" customFormat="1" ht="40.5" customHeight="1" thickBot="1">
      <c r="A55" s="102" t="s">
        <v>71</v>
      </c>
      <c r="B55" s="103" t="s">
        <v>72</v>
      </c>
      <c r="C55" s="130" t="s">
        <v>603</v>
      </c>
      <c r="D55" s="130" t="s">
        <v>604</v>
      </c>
      <c r="E55" s="130" t="s">
        <v>605</v>
      </c>
      <c r="F55" s="104" t="s">
        <v>593</v>
      </c>
      <c r="G55" s="88" t="s">
        <v>171</v>
      </c>
    </row>
    <row r="56" spans="1:10" ht="15.95" customHeight="1">
      <c r="A56" s="34">
        <v>1</v>
      </c>
      <c r="B56" s="31" t="s">
        <v>13</v>
      </c>
      <c r="C56" s="216">
        <v>1699.04</v>
      </c>
      <c r="D56" s="216">
        <v>3624.38</v>
      </c>
      <c r="E56" s="219">
        <f t="shared" ref="E56:E68" si="4">C56+D56</f>
        <v>5323.42</v>
      </c>
      <c r="F56" s="149" t="s">
        <v>622</v>
      </c>
      <c r="G56" s="205">
        <v>39963.839999999997</v>
      </c>
    </row>
    <row r="57" spans="1:10" ht="15.95" customHeight="1">
      <c r="A57" s="6">
        <v>2</v>
      </c>
      <c r="B57" s="5" t="s">
        <v>619</v>
      </c>
      <c r="C57" s="217">
        <v>1697.64</v>
      </c>
      <c r="D57" s="96">
        <v>606</v>
      </c>
      <c r="E57" s="219">
        <f t="shared" si="4"/>
        <v>2303.6400000000003</v>
      </c>
      <c r="F57" s="149" t="s">
        <v>622</v>
      </c>
      <c r="G57" s="206">
        <v>10055.719999999999</v>
      </c>
    </row>
    <row r="58" spans="1:10" ht="15.95" customHeight="1">
      <c r="A58" s="6">
        <v>3</v>
      </c>
      <c r="B58" s="5" t="s">
        <v>78</v>
      </c>
      <c r="C58" s="217"/>
      <c r="D58" s="96">
        <v>96</v>
      </c>
      <c r="E58" s="151">
        <f t="shared" si="4"/>
        <v>96</v>
      </c>
      <c r="F58" s="149" t="s">
        <v>622</v>
      </c>
      <c r="G58" s="206">
        <v>951.13</v>
      </c>
    </row>
    <row r="59" spans="1:10" ht="15.95" customHeight="1">
      <c r="A59" s="6">
        <v>4</v>
      </c>
      <c r="B59" s="5" t="s">
        <v>623</v>
      </c>
      <c r="C59" s="217">
        <v>101.52</v>
      </c>
      <c r="D59" s="154">
        <v>242.6</v>
      </c>
      <c r="E59" s="219">
        <f t="shared" si="4"/>
        <v>344.12</v>
      </c>
      <c r="F59" s="149" t="s">
        <v>622</v>
      </c>
      <c r="G59" s="206">
        <v>2645.87</v>
      </c>
    </row>
    <row r="60" spans="1:10" ht="15.95" customHeight="1">
      <c r="A60" s="6">
        <v>5</v>
      </c>
      <c r="B60" s="5" t="s">
        <v>624</v>
      </c>
      <c r="C60" s="217">
        <v>817.38</v>
      </c>
      <c r="D60" s="96">
        <v>805</v>
      </c>
      <c r="E60" s="219">
        <f t="shared" si="4"/>
        <v>1622.38</v>
      </c>
      <c r="F60" s="149" t="s">
        <v>622</v>
      </c>
      <c r="G60" s="206">
        <v>9926.42</v>
      </c>
    </row>
    <row r="61" spans="1:10" ht="15.95" customHeight="1">
      <c r="A61" s="6">
        <v>6</v>
      </c>
      <c r="B61" s="5" t="s">
        <v>79</v>
      </c>
      <c r="C61" s="217">
        <v>279.12</v>
      </c>
      <c r="D61" s="154">
        <v>100.8</v>
      </c>
      <c r="E61" s="219">
        <f t="shared" si="4"/>
        <v>379.92</v>
      </c>
      <c r="F61" s="149" t="s">
        <v>622</v>
      </c>
      <c r="G61" s="206">
        <v>1664.85</v>
      </c>
    </row>
    <row r="62" spans="1:10" ht="15.95" customHeight="1">
      <c r="A62" s="6">
        <v>7</v>
      </c>
      <c r="B62" s="5" t="s">
        <v>80</v>
      </c>
      <c r="C62" s="96">
        <v>654</v>
      </c>
      <c r="D62" s="96">
        <v>400</v>
      </c>
      <c r="E62" s="151">
        <f t="shared" si="4"/>
        <v>1054</v>
      </c>
      <c r="F62" s="149" t="s">
        <v>622</v>
      </c>
      <c r="G62" s="206">
        <v>5523.92</v>
      </c>
    </row>
    <row r="63" spans="1:10" ht="15.95" customHeight="1">
      <c r="A63" s="6">
        <v>8</v>
      </c>
      <c r="B63" s="5" t="s">
        <v>625</v>
      </c>
      <c r="C63" s="217">
        <v>722.4</v>
      </c>
      <c r="D63" s="217">
        <v>279</v>
      </c>
      <c r="E63" s="219">
        <f t="shared" si="4"/>
        <v>1001.4</v>
      </c>
      <c r="F63" s="149" t="s">
        <v>622</v>
      </c>
      <c r="G63" s="206">
        <v>4488.3500000000004</v>
      </c>
    </row>
    <row r="64" spans="1:10" ht="15.95" customHeight="1">
      <c r="A64" s="6">
        <v>9</v>
      </c>
      <c r="B64" s="5" t="s">
        <v>626</v>
      </c>
      <c r="C64" s="217">
        <v>546</v>
      </c>
      <c r="D64" s="217">
        <v>1624.6</v>
      </c>
      <c r="E64" s="219">
        <f t="shared" si="4"/>
        <v>2170.6</v>
      </c>
      <c r="F64" s="149" t="s">
        <v>622</v>
      </c>
      <c r="G64" s="206">
        <v>17398.95</v>
      </c>
    </row>
    <row r="65" spans="1:7" ht="15.95" customHeight="1">
      <c r="A65" s="6">
        <v>10</v>
      </c>
      <c r="B65" s="5" t="s">
        <v>16</v>
      </c>
      <c r="C65" s="217">
        <v>4661.57</v>
      </c>
      <c r="D65" s="217">
        <v>974.82</v>
      </c>
      <c r="E65" s="219">
        <f t="shared" si="4"/>
        <v>5636.3899999999994</v>
      </c>
      <c r="F65" s="149" t="s">
        <v>622</v>
      </c>
      <c r="G65" s="206">
        <v>20783.8</v>
      </c>
    </row>
    <row r="66" spans="1:7" ht="15.95" customHeight="1">
      <c r="A66" s="6">
        <v>11</v>
      </c>
      <c r="B66" s="5" t="s">
        <v>81</v>
      </c>
      <c r="C66" s="217">
        <v>142.31</v>
      </c>
      <c r="D66" s="217">
        <v>1916.05</v>
      </c>
      <c r="E66" s="219">
        <f t="shared" si="4"/>
        <v>2058.36</v>
      </c>
      <c r="F66" s="149" t="s">
        <v>622</v>
      </c>
      <c r="G66" s="206">
        <v>19323.03</v>
      </c>
    </row>
    <row r="67" spans="1:7" ht="15.95" customHeight="1">
      <c r="A67" s="6">
        <v>12</v>
      </c>
      <c r="B67" s="5" t="s">
        <v>627</v>
      </c>
      <c r="C67" s="217">
        <v>1691.31</v>
      </c>
      <c r="D67" s="217">
        <v>2767.01</v>
      </c>
      <c r="E67" s="219">
        <f t="shared" si="4"/>
        <v>4458.32</v>
      </c>
      <c r="F67" s="149" t="s">
        <v>622</v>
      </c>
      <c r="G67" s="206">
        <v>31450.95</v>
      </c>
    </row>
    <row r="68" spans="1:7" ht="15.95" customHeight="1" thickBot="1">
      <c r="A68" s="7">
        <v>13</v>
      </c>
      <c r="B68" s="108" t="s">
        <v>82</v>
      </c>
      <c r="C68" s="218">
        <v>3742.1</v>
      </c>
      <c r="D68" s="218">
        <v>1316.26</v>
      </c>
      <c r="E68" s="219">
        <f t="shared" si="4"/>
        <v>5058.3599999999997</v>
      </c>
      <c r="F68" s="149" t="s">
        <v>622</v>
      </c>
      <c r="G68" s="207">
        <v>21972.15</v>
      </c>
    </row>
    <row r="69" spans="1:7" ht="16.5" thickBot="1">
      <c r="A69" s="109"/>
      <c r="B69" s="110" t="s">
        <v>15</v>
      </c>
      <c r="C69" s="223">
        <f>SUM(C56:C68)</f>
        <v>16754.389999999996</v>
      </c>
      <c r="D69" s="223">
        <f>SUM(D56:D68)</f>
        <v>14752.52</v>
      </c>
      <c r="E69" s="223">
        <f>SUM(E56:E68)</f>
        <v>31506.910000000003</v>
      </c>
      <c r="F69" s="111"/>
      <c r="G69" s="208">
        <f>SUM(G56:G68)</f>
        <v>186148.98</v>
      </c>
    </row>
    <row r="71" spans="1:7" ht="21" customHeight="1" thickBot="1">
      <c r="A71" s="247" t="s">
        <v>146</v>
      </c>
      <c r="B71" s="35" t="s">
        <v>162</v>
      </c>
      <c r="C71" s="134"/>
      <c r="D71" s="134"/>
      <c r="E71" s="134"/>
      <c r="F71" s="107"/>
      <c r="G71" s="204" t="s">
        <v>148</v>
      </c>
    </row>
    <row r="72" spans="1:7" ht="48.75" customHeight="1" thickBot="1">
      <c r="A72" s="102" t="s">
        <v>71</v>
      </c>
      <c r="B72" s="103" t="s">
        <v>72</v>
      </c>
      <c r="C72" s="130" t="s">
        <v>603</v>
      </c>
      <c r="D72" s="130" t="s">
        <v>604</v>
      </c>
      <c r="E72" s="130" t="s">
        <v>605</v>
      </c>
      <c r="F72" s="104" t="s">
        <v>593</v>
      </c>
      <c r="G72" s="88" t="s">
        <v>171</v>
      </c>
    </row>
    <row r="73" spans="1:7" ht="24" customHeight="1">
      <c r="A73" s="34">
        <v>1</v>
      </c>
      <c r="B73" s="31" t="s">
        <v>17</v>
      </c>
      <c r="C73" s="153">
        <v>2111.8000000000002</v>
      </c>
      <c r="D73" s="153"/>
      <c r="E73" s="220">
        <f>C73+D73</f>
        <v>2111.8000000000002</v>
      </c>
      <c r="F73" s="149" t="s">
        <v>622</v>
      </c>
      <c r="G73" s="205">
        <v>5040.21</v>
      </c>
    </row>
    <row r="74" spans="1:7" ht="24" customHeight="1">
      <c r="A74" s="6">
        <v>2</v>
      </c>
      <c r="B74" s="5" t="s">
        <v>25</v>
      </c>
      <c r="C74" s="154"/>
      <c r="D74" s="96">
        <v>1498</v>
      </c>
      <c r="E74" s="151">
        <f t="shared" ref="E74:E88" si="5">C74+D74</f>
        <v>1498</v>
      </c>
      <c r="F74" s="149" t="s">
        <v>622</v>
      </c>
      <c r="G74" s="206">
        <v>14841.52</v>
      </c>
    </row>
    <row r="75" spans="1:7" ht="24" customHeight="1">
      <c r="A75" s="6">
        <v>3</v>
      </c>
      <c r="B75" s="5" t="s">
        <v>598</v>
      </c>
      <c r="C75" s="154">
        <v>1610.5</v>
      </c>
      <c r="D75" s="154"/>
      <c r="E75" s="220">
        <f t="shared" si="5"/>
        <v>1610.5</v>
      </c>
      <c r="F75" s="149" t="s">
        <v>622</v>
      </c>
      <c r="G75" s="206">
        <v>3843.76</v>
      </c>
    </row>
    <row r="76" spans="1:7" ht="24" customHeight="1">
      <c r="A76" s="6">
        <v>4</v>
      </c>
      <c r="B76" s="5" t="s">
        <v>18</v>
      </c>
      <c r="C76" s="15">
        <v>496.6</v>
      </c>
      <c r="D76" s="15"/>
      <c r="E76" s="220">
        <f t="shared" si="5"/>
        <v>496.6</v>
      </c>
      <c r="F76" s="149" t="s">
        <v>622</v>
      </c>
      <c r="G76" s="206">
        <v>1185.2296606623204</v>
      </c>
    </row>
    <row r="77" spans="1:7" ht="24" customHeight="1">
      <c r="A77" s="6">
        <v>5</v>
      </c>
      <c r="B77" s="5" t="s">
        <v>19</v>
      </c>
      <c r="C77" s="15">
        <v>486.8</v>
      </c>
      <c r="D77" s="15"/>
      <c r="E77" s="220">
        <f t="shared" si="5"/>
        <v>486.8</v>
      </c>
      <c r="F77" s="149" t="s">
        <v>622</v>
      </c>
      <c r="G77" s="206">
        <v>1161.8401103713602</v>
      </c>
    </row>
    <row r="78" spans="1:7" ht="24" customHeight="1">
      <c r="A78" s="6">
        <v>6</v>
      </c>
      <c r="B78" s="5" t="s">
        <v>20</v>
      </c>
      <c r="C78" s="15">
        <v>1518.8</v>
      </c>
      <c r="D78" s="15">
        <v>52.3</v>
      </c>
      <c r="E78" s="220">
        <f t="shared" si="5"/>
        <v>1571.1</v>
      </c>
      <c r="F78" s="149" t="s">
        <v>622</v>
      </c>
      <c r="G78" s="206">
        <v>4143.068345627421</v>
      </c>
    </row>
    <row r="79" spans="1:7" ht="24" customHeight="1">
      <c r="A79" s="6">
        <v>7</v>
      </c>
      <c r="B79" s="5" t="s">
        <v>76</v>
      </c>
      <c r="C79" s="15">
        <v>4493.5</v>
      </c>
      <c r="D79" s="15"/>
      <c r="E79" s="220">
        <f t="shared" si="5"/>
        <v>4493.5</v>
      </c>
      <c r="F79" s="149" t="s">
        <v>622</v>
      </c>
      <c r="G79" s="206">
        <v>10724.586146166201</v>
      </c>
    </row>
    <row r="80" spans="1:7" ht="24" customHeight="1">
      <c r="A80" s="545">
        <v>5</v>
      </c>
      <c r="B80" s="545"/>
      <c r="C80" s="545"/>
      <c r="D80" s="545"/>
      <c r="E80" s="545"/>
      <c r="F80" s="545"/>
      <c r="G80" s="545"/>
    </row>
    <row r="81" spans="1:7" ht="24" customHeight="1">
      <c r="A81" s="6">
        <v>8</v>
      </c>
      <c r="B81" s="5" t="s">
        <v>23</v>
      </c>
      <c r="C81" s="15">
        <v>500.6</v>
      </c>
      <c r="D81" s="15">
        <v>221.8</v>
      </c>
      <c r="E81" s="220">
        <f t="shared" si="5"/>
        <v>722.40000000000009</v>
      </c>
      <c r="F81" s="149" t="s">
        <v>622</v>
      </c>
      <c r="G81" s="206">
        <v>3392.2732251115522</v>
      </c>
    </row>
    <row r="82" spans="1:7" ht="24" customHeight="1">
      <c r="A82" s="6">
        <v>9</v>
      </c>
      <c r="B82" s="5" t="s">
        <v>77</v>
      </c>
      <c r="C82" s="15"/>
      <c r="D82" s="15">
        <v>117.7</v>
      </c>
      <c r="E82" s="220">
        <f t="shared" si="5"/>
        <v>117.7</v>
      </c>
      <c r="F82" s="149" t="s">
        <v>622</v>
      </c>
      <c r="G82" s="206">
        <v>1166.1198126518771</v>
      </c>
    </row>
    <row r="83" spans="1:7" ht="24" customHeight="1">
      <c r="A83" s="6">
        <v>10</v>
      </c>
      <c r="B83" s="5" t="s">
        <v>24</v>
      </c>
      <c r="C83" s="15"/>
      <c r="D83" s="15">
        <v>196.2</v>
      </c>
      <c r="E83" s="220">
        <f t="shared" si="5"/>
        <v>196.2</v>
      </c>
      <c r="F83" s="149" t="s">
        <v>622</v>
      </c>
      <c r="G83" s="206">
        <v>1943.8632730866461</v>
      </c>
    </row>
    <row r="84" spans="1:7" ht="36.75" customHeight="1">
      <c r="A84" s="6">
        <v>11</v>
      </c>
      <c r="B84" s="5" t="s">
        <v>599</v>
      </c>
      <c r="C84" s="15">
        <v>373.7</v>
      </c>
      <c r="D84" s="15">
        <v>2075.1999999999998</v>
      </c>
      <c r="E84" s="220">
        <f t="shared" si="5"/>
        <v>2448.8999999999996</v>
      </c>
      <c r="F84" s="149" t="s">
        <v>622</v>
      </c>
      <c r="G84" s="206">
        <v>21452.074129996658</v>
      </c>
    </row>
    <row r="85" spans="1:7" ht="24.75" customHeight="1">
      <c r="A85" s="6">
        <v>12</v>
      </c>
      <c r="B85" s="5" t="s">
        <v>21</v>
      </c>
      <c r="C85" s="15">
        <v>952.2</v>
      </c>
      <c r="D85" s="15"/>
      <c r="E85" s="220">
        <f t="shared" si="5"/>
        <v>952.2</v>
      </c>
      <c r="F85" s="149" t="s">
        <v>622</v>
      </c>
      <c r="G85" s="206">
        <v>2272.6050803114408</v>
      </c>
    </row>
    <row r="86" spans="1:7" ht="30" customHeight="1">
      <c r="A86" s="6">
        <v>13</v>
      </c>
      <c r="B86" s="5" t="s">
        <v>22</v>
      </c>
      <c r="C86" s="15">
        <v>787.1</v>
      </c>
      <c r="D86" s="15"/>
      <c r="E86" s="220">
        <f t="shared" si="5"/>
        <v>787.1</v>
      </c>
      <c r="F86" s="149" t="s">
        <v>622</v>
      </c>
      <c r="G86" s="206">
        <v>1878.5627585729205</v>
      </c>
    </row>
    <row r="87" spans="1:7" ht="37.5" customHeight="1">
      <c r="A87" s="6">
        <v>14</v>
      </c>
      <c r="B87" s="5" t="s">
        <v>26</v>
      </c>
      <c r="C87" s="15">
        <v>428.6</v>
      </c>
      <c r="D87" s="15">
        <v>223.3</v>
      </c>
      <c r="E87" s="220">
        <f t="shared" si="5"/>
        <v>651.90000000000009</v>
      </c>
      <c r="F87" s="149" t="s">
        <v>622</v>
      </c>
      <c r="G87" s="206">
        <v>3235.2929711454594</v>
      </c>
    </row>
    <row r="88" spans="1:7" ht="37.5" customHeight="1" thickBot="1">
      <c r="A88" s="6">
        <v>15</v>
      </c>
      <c r="B88" s="5" t="s">
        <v>27</v>
      </c>
      <c r="C88" s="221">
        <v>65.900000000000006</v>
      </c>
      <c r="D88" s="221">
        <v>16399.8</v>
      </c>
      <c r="E88" s="220">
        <f t="shared" si="5"/>
        <v>16465.7</v>
      </c>
      <c r="F88" s="149" t="s">
        <v>622</v>
      </c>
      <c r="G88" s="206">
        <v>162639.28537109235</v>
      </c>
    </row>
    <row r="89" spans="1:7" ht="23.25" customHeight="1" thickBot="1">
      <c r="A89" s="109"/>
      <c r="B89" s="110" t="s">
        <v>60</v>
      </c>
      <c r="C89" s="224">
        <f>SUM(C73:C88)</f>
        <v>13826.100000000002</v>
      </c>
      <c r="D89" s="224">
        <f>SUM(D73:D88)</f>
        <v>20784.3</v>
      </c>
      <c r="E89" s="224">
        <f>SUM(E73:E88)</f>
        <v>34610.400000000001</v>
      </c>
      <c r="F89" s="111"/>
      <c r="G89" s="208">
        <f>SUM(G73:G88)</f>
        <v>238920.29088479621</v>
      </c>
    </row>
    <row r="90" spans="1:7" ht="18" customHeight="1">
      <c r="A90" s="554" t="s">
        <v>146</v>
      </c>
      <c r="B90" s="554"/>
      <c r="C90" s="554"/>
      <c r="D90" s="554"/>
      <c r="E90" s="554"/>
      <c r="F90" s="554"/>
      <c r="G90" s="554"/>
    </row>
    <row r="91" spans="1:7" ht="19.5" thickBot="1">
      <c r="A91" s="36" t="s">
        <v>146</v>
      </c>
      <c r="B91" s="35" t="s">
        <v>150</v>
      </c>
      <c r="C91" s="134"/>
      <c r="D91" s="134"/>
      <c r="E91" s="134"/>
      <c r="F91" s="107"/>
      <c r="G91" s="204" t="s">
        <v>148</v>
      </c>
    </row>
    <row r="92" spans="1:7" s="1" customFormat="1" ht="45.75" customHeight="1" thickBot="1">
      <c r="A92" s="102" t="s">
        <v>71</v>
      </c>
      <c r="B92" s="103" t="s">
        <v>72</v>
      </c>
      <c r="C92" s="130" t="s">
        <v>603</v>
      </c>
      <c r="D92" s="130" t="s">
        <v>604</v>
      </c>
      <c r="E92" s="130" t="s">
        <v>605</v>
      </c>
      <c r="F92" s="104" t="s">
        <v>593</v>
      </c>
      <c r="G92" s="88" t="s">
        <v>171</v>
      </c>
    </row>
    <row r="93" spans="1:7" ht="31.5" customHeight="1">
      <c r="A93" s="34">
        <v>1</v>
      </c>
      <c r="B93" s="31" t="s">
        <v>28</v>
      </c>
      <c r="C93" s="131">
        <v>2624</v>
      </c>
      <c r="D93" s="131"/>
      <c r="E93" s="151">
        <f t="shared" ref="E93:E99" si="6">C93+D93</f>
        <v>2624</v>
      </c>
      <c r="F93" s="149" t="s">
        <v>622</v>
      </c>
      <c r="G93" s="206">
        <v>6262.6714248448006</v>
      </c>
    </row>
    <row r="94" spans="1:7">
      <c r="A94" s="6">
        <v>2</v>
      </c>
      <c r="B94" s="5" t="s">
        <v>29</v>
      </c>
      <c r="C94" s="154">
        <v>277.5</v>
      </c>
      <c r="D94" s="154">
        <v>277.5</v>
      </c>
      <c r="E94" s="151">
        <f t="shared" si="6"/>
        <v>555</v>
      </c>
      <c r="F94" s="149" t="s">
        <v>622</v>
      </c>
      <c r="G94" s="206">
        <v>3411.6540449799236</v>
      </c>
    </row>
    <row r="95" spans="1:7" ht="20.25" customHeight="1">
      <c r="A95" s="6">
        <v>3</v>
      </c>
      <c r="B95" s="5" t="s">
        <v>30</v>
      </c>
      <c r="C95" s="96">
        <v>1069</v>
      </c>
      <c r="D95" s="96">
        <v>146</v>
      </c>
      <c r="E95" s="151">
        <f t="shared" si="6"/>
        <v>1215</v>
      </c>
      <c r="F95" s="149" t="s">
        <v>622</v>
      </c>
      <c r="G95" s="206">
        <v>3997.8740935674159</v>
      </c>
    </row>
    <row r="96" spans="1:7" ht="21" customHeight="1">
      <c r="A96" s="6">
        <v>4</v>
      </c>
      <c r="B96" s="5" t="s">
        <v>31</v>
      </c>
      <c r="C96" s="96">
        <v>860</v>
      </c>
      <c r="D96" s="96">
        <v>350</v>
      </c>
      <c r="E96" s="151">
        <f t="shared" si="6"/>
        <v>1210</v>
      </c>
      <c r="F96" s="149" t="s">
        <v>622</v>
      </c>
      <c r="G96" s="206">
        <v>5520.1983744104618</v>
      </c>
    </row>
    <row r="97" spans="1:7" ht="19.5" customHeight="1">
      <c r="A97" s="6">
        <v>5</v>
      </c>
      <c r="B97" s="5" t="s">
        <v>32</v>
      </c>
      <c r="C97" s="96">
        <v>1170</v>
      </c>
      <c r="D97" s="96">
        <v>630</v>
      </c>
      <c r="E97" s="151">
        <f t="shared" si="6"/>
        <v>1800</v>
      </c>
      <c r="F97" s="149" t="s">
        <v>622</v>
      </c>
      <c r="G97" s="206">
        <v>9034.1887055732313</v>
      </c>
    </row>
    <row r="98" spans="1:7" ht="23.25" customHeight="1">
      <c r="A98" s="6">
        <v>6</v>
      </c>
      <c r="B98" s="5" t="s">
        <v>33</v>
      </c>
      <c r="C98" s="96">
        <v>1206</v>
      </c>
      <c r="D98" s="96">
        <v>100</v>
      </c>
      <c r="E98" s="151">
        <f t="shared" si="6"/>
        <v>1306</v>
      </c>
      <c r="F98" s="149" t="s">
        <v>622</v>
      </c>
      <c r="G98" s="206">
        <v>3869.1026996250462</v>
      </c>
    </row>
    <row r="99" spans="1:7" ht="33.75" customHeight="1" thickBot="1">
      <c r="A99" s="6">
        <v>7</v>
      </c>
      <c r="B99" s="108" t="s">
        <v>628</v>
      </c>
      <c r="C99" s="126">
        <v>1717</v>
      </c>
      <c r="D99" s="126">
        <v>1788</v>
      </c>
      <c r="E99" s="151">
        <f t="shared" si="6"/>
        <v>3505</v>
      </c>
      <c r="F99" s="149" t="s">
        <v>622</v>
      </c>
      <c r="G99" s="206">
        <v>21812.66196843117</v>
      </c>
    </row>
    <row r="100" spans="1:7" ht="18" customHeight="1" thickBot="1">
      <c r="A100" s="109"/>
      <c r="B100" s="110" t="s">
        <v>59</v>
      </c>
      <c r="C100" s="223">
        <f>SUM(C93:C99)</f>
        <v>8923.5</v>
      </c>
      <c r="D100" s="223">
        <f>SUM(D93:D99)</f>
        <v>3291.5</v>
      </c>
      <c r="E100" s="223">
        <f>SUM(E93:E99)</f>
        <v>12215</v>
      </c>
      <c r="F100" s="113"/>
      <c r="G100" s="208">
        <f>SUM(G93:G99)</f>
        <v>53908.351311432052</v>
      </c>
    </row>
    <row r="101" spans="1:7" ht="18" customHeight="1">
      <c r="A101" s="555">
        <v>6</v>
      </c>
      <c r="B101" s="555"/>
      <c r="C101" s="555"/>
      <c r="D101" s="555"/>
      <c r="E101" s="555"/>
      <c r="F101" s="555"/>
      <c r="G101" s="555"/>
    </row>
    <row r="102" spans="1:7" ht="20.25" customHeight="1" thickBot="1">
      <c r="A102" s="36" t="s">
        <v>146</v>
      </c>
      <c r="B102" s="35" t="s">
        <v>151</v>
      </c>
      <c r="C102" s="134"/>
      <c r="D102" s="134"/>
      <c r="E102" s="134"/>
      <c r="F102" s="107"/>
      <c r="G102" s="210" t="s">
        <v>148</v>
      </c>
    </row>
    <row r="103" spans="1:7" s="1" customFormat="1" ht="42" customHeight="1" thickBot="1">
      <c r="A103" s="102" t="s">
        <v>71</v>
      </c>
      <c r="B103" s="103" t="s">
        <v>72</v>
      </c>
      <c r="C103" s="130" t="s">
        <v>603</v>
      </c>
      <c r="D103" s="130" t="s">
        <v>604</v>
      </c>
      <c r="E103" s="130" t="s">
        <v>605</v>
      </c>
      <c r="F103" s="104" t="s">
        <v>593</v>
      </c>
      <c r="G103" s="88" t="s">
        <v>171</v>
      </c>
    </row>
    <row r="104" spans="1:7" ht="24" customHeight="1">
      <c r="A104" s="34">
        <v>1</v>
      </c>
      <c r="B104" s="32" t="s">
        <v>629</v>
      </c>
      <c r="C104" s="157"/>
      <c r="D104" s="135">
        <v>85</v>
      </c>
      <c r="E104" s="151">
        <f t="shared" ref="E104:E131" si="7">C104+D104</f>
        <v>85</v>
      </c>
      <c r="F104" s="149" t="s">
        <v>622</v>
      </c>
      <c r="G104" s="206">
        <v>842.14260047076937</v>
      </c>
    </row>
    <row r="105" spans="1:7" ht="24" customHeight="1">
      <c r="A105" s="6">
        <v>2</v>
      </c>
      <c r="B105" s="18" t="s">
        <v>630</v>
      </c>
      <c r="C105" s="158"/>
      <c r="D105" s="95">
        <v>722</v>
      </c>
      <c r="E105" s="151">
        <f t="shared" si="7"/>
        <v>722</v>
      </c>
      <c r="F105" s="149" t="s">
        <v>622</v>
      </c>
      <c r="G105" s="206">
        <v>7153.2583239987689</v>
      </c>
    </row>
    <row r="106" spans="1:7" ht="24" customHeight="1">
      <c r="A106" s="6">
        <v>3</v>
      </c>
      <c r="B106" s="18" t="s">
        <v>631</v>
      </c>
      <c r="C106" s="158"/>
      <c r="D106" s="158">
        <v>528.79999999999995</v>
      </c>
      <c r="E106" s="220">
        <f t="shared" si="7"/>
        <v>528.79999999999995</v>
      </c>
      <c r="F106" s="149" t="s">
        <v>622</v>
      </c>
      <c r="G106" s="206">
        <v>5239.1177309287377</v>
      </c>
    </row>
    <row r="107" spans="1:7" ht="24" customHeight="1">
      <c r="A107" s="6">
        <v>4</v>
      </c>
      <c r="B107" s="18" t="s">
        <v>632</v>
      </c>
      <c r="C107" s="158"/>
      <c r="D107" s="158">
        <v>123.2</v>
      </c>
      <c r="E107" s="220">
        <f t="shared" si="7"/>
        <v>123.2</v>
      </c>
      <c r="F107" s="149" t="s">
        <v>622</v>
      </c>
      <c r="G107" s="206">
        <v>1220.6113926823386</v>
      </c>
    </row>
    <row r="108" spans="1:7" ht="24" customHeight="1">
      <c r="A108" s="6">
        <v>5</v>
      </c>
      <c r="B108" s="18" t="s">
        <v>633</v>
      </c>
      <c r="C108" s="158"/>
      <c r="D108" s="95">
        <v>684</v>
      </c>
      <c r="E108" s="151">
        <f t="shared" si="7"/>
        <v>684</v>
      </c>
      <c r="F108" s="149" t="s">
        <v>622</v>
      </c>
      <c r="G108" s="206">
        <v>6776.7710437883088</v>
      </c>
    </row>
    <row r="109" spans="1:7" ht="24" customHeight="1">
      <c r="A109" s="6">
        <v>6</v>
      </c>
      <c r="B109" s="18" t="s">
        <v>634</v>
      </c>
      <c r="C109" s="158"/>
      <c r="D109" s="95">
        <v>1553</v>
      </c>
      <c r="E109" s="151">
        <f t="shared" si="7"/>
        <v>1553</v>
      </c>
      <c r="F109" s="149" t="s">
        <v>622</v>
      </c>
      <c r="G109" s="206">
        <v>15386.440688601231</v>
      </c>
    </row>
    <row r="110" spans="1:7" ht="24" customHeight="1">
      <c r="A110" s="7">
        <v>7</v>
      </c>
      <c r="B110" s="18" t="s">
        <v>635</v>
      </c>
      <c r="C110" s="158"/>
      <c r="D110" s="156">
        <v>848</v>
      </c>
      <c r="E110" s="151">
        <f t="shared" si="7"/>
        <v>848</v>
      </c>
      <c r="F110" s="149" t="s">
        <v>622</v>
      </c>
      <c r="G110" s="206">
        <v>8401.6108846966163</v>
      </c>
    </row>
    <row r="111" spans="1:7" ht="24" customHeight="1">
      <c r="A111" s="6">
        <v>8</v>
      </c>
      <c r="B111" s="18" t="s">
        <v>636</v>
      </c>
      <c r="C111" s="158"/>
      <c r="D111" s="95">
        <v>1256</v>
      </c>
      <c r="E111" s="151">
        <f t="shared" si="7"/>
        <v>1256</v>
      </c>
      <c r="F111" s="149" t="s">
        <v>622</v>
      </c>
      <c r="G111" s="206">
        <v>12443.895366956309</v>
      </c>
    </row>
    <row r="112" spans="1:7" ht="24" customHeight="1">
      <c r="A112" s="6">
        <v>9</v>
      </c>
      <c r="B112" s="18" t="s">
        <v>637</v>
      </c>
      <c r="C112" s="158"/>
      <c r="D112" s="95">
        <v>416</v>
      </c>
      <c r="E112" s="151">
        <f t="shared" si="7"/>
        <v>416</v>
      </c>
      <c r="F112" s="149" t="s">
        <v>622</v>
      </c>
      <c r="G112" s="206">
        <v>4121.5449623040004</v>
      </c>
    </row>
    <row r="113" spans="1:7" ht="24" customHeight="1">
      <c r="A113" s="6">
        <v>10</v>
      </c>
      <c r="B113" s="18" t="s">
        <v>40</v>
      </c>
      <c r="C113" s="158"/>
      <c r="D113" s="95">
        <v>290</v>
      </c>
      <c r="E113" s="151">
        <f t="shared" si="7"/>
        <v>290</v>
      </c>
      <c r="F113" s="149" t="s">
        <v>622</v>
      </c>
      <c r="G113" s="206">
        <v>2873.1924016061535</v>
      </c>
    </row>
    <row r="114" spans="1:7" ht="24" customHeight="1">
      <c r="A114" s="6">
        <v>11</v>
      </c>
      <c r="B114" s="18" t="s">
        <v>638</v>
      </c>
      <c r="C114" s="158"/>
      <c r="D114" s="95">
        <v>1814</v>
      </c>
      <c r="E114" s="151">
        <f t="shared" si="7"/>
        <v>1814</v>
      </c>
      <c r="F114" s="149" t="s">
        <v>622</v>
      </c>
      <c r="G114" s="206">
        <v>17972.313850046772</v>
      </c>
    </row>
    <row r="115" spans="1:7" ht="24" customHeight="1">
      <c r="A115" s="6">
        <v>12</v>
      </c>
      <c r="B115" s="18" t="s">
        <v>639</v>
      </c>
      <c r="C115" s="158"/>
      <c r="D115" s="95">
        <v>298</v>
      </c>
      <c r="E115" s="151">
        <f t="shared" si="7"/>
        <v>298</v>
      </c>
      <c r="F115" s="149" t="s">
        <v>622</v>
      </c>
      <c r="G115" s="206">
        <v>2952.4528816504617</v>
      </c>
    </row>
    <row r="116" spans="1:7" ht="24" customHeight="1">
      <c r="A116" s="6">
        <v>13</v>
      </c>
      <c r="B116" s="18" t="s">
        <v>41</v>
      </c>
      <c r="C116" s="158"/>
      <c r="D116" s="95">
        <v>186</v>
      </c>
      <c r="E116" s="151">
        <f t="shared" si="7"/>
        <v>186</v>
      </c>
      <c r="F116" s="149" t="s">
        <v>622</v>
      </c>
      <c r="G116" s="206">
        <v>1842.8061610301543</v>
      </c>
    </row>
    <row r="117" spans="1:7" ht="24" customHeight="1">
      <c r="A117" s="6">
        <v>14</v>
      </c>
      <c r="B117" s="18" t="s">
        <v>42</v>
      </c>
      <c r="C117" s="158"/>
      <c r="D117" s="95">
        <v>174</v>
      </c>
      <c r="E117" s="151">
        <f t="shared" si="7"/>
        <v>174</v>
      </c>
      <c r="F117" s="149" t="s">
        <v>622</v>
      </c>
      <c r="G117" s="206">
        <v>1723.9154409636926</v>
      </c>
    </row>
    <row r="118" spans="1:7" ht="24" customHeight="1">
      <c r="A118" s="6">
        <v>15</v>
      </c>
      <c r="B118" s="18" t="s">
        <v>43</v>
      </c>
      <c r="C118" s="158"/>
      <c r="D118" s="95">
        <v>168</v>
      </c>
      <c r="E118" s="151">
        <f t="shared" si="7"/>
        <v>168</v>
      </c>
      <c r="F118" s="149" t="s">
        <v>622</v>
      </c>
      <c r="G118" s="206">
        <v>1664.4700809304618</v>
      </c>
    </row>
    <row r="119" spans="1:7" ht="24" customHeight="1">
      <c r="A119" s="6">
        <v>16</v>
      </c>
      <c r="B119" s="18" t="s">
        <v>44</v>
      </c>
      <c r="C119" s="158"/>
      <c r="D119" s="158">
        <v>136.5</v>
      </c>
      <c r="E119" s="220">
        <f t="shared" si="7"/>
        <v>136.5</v>
      </c>
      <c r="F119" s="149" t="s">
        <v>622</v>
      </c>
      <c r="G119" s="206">
        <v>1352.3819407560002</v>
      </c>
    </row>
    <row r="120" spans="1:7" ht="24" customHeight="1">
      <c r="A120" s="6">
        <v>17</v>
      </c>
      <c r="B120" s="18" t="s">
        <v>45</v>
      </c>
      <c r="C120" s="158"/>
      <c r="D120" s="95">
        <v>270</v>
      </c>
      <c r="E120" s="151">
        <f t="shared" si="7"/>
        <v>270</v>
      </c>
      <c r="F120" s="149" t="s">
        <v>622</v>
      </c>
      <c r="G120" s="206">
        <v>2675.0412014953849</v>
      </c>
    </row>
    <row r="121" spans="1:7" ht="24" customHeight="1">
      <c r="A121" s="6">
        <v>18</v>
      </c>
      <c r="B121" s="18" t="s">
        <v>46</v>
      </c>
      <c r="C121" s="158"/>
      <c r="D121" s="158">
        <v>532.5</v>
      </c>
      <c r="E121" s="220">
        <f t="shared" si="7"/>
        <v>532.5</v>
      </c>
      <c r="F121" s="149" t="s">
        <v>622</v>
      </c>
      <c r="G121" s="206">
        <v>5465.43</v>
      </c>
    </row>
    <row r="122" spans="1:7" ht="47.25">
      <c r="A122" s="6">
        <v>19</v>
      </c>
      <c r="B122" s="5" t="s">
        <v>640</v>
      </c>
      <c r="C122" s="95">
        <v>3069</v>
      </c>
      <c r="D122" s="95">
        <v>2800</v>
      </c>
      <c r="E122" s="151">
        <f t="shared" si="7"/>
        <v>5869</v>
      </c>
      <c r="F122" s="149" t="s">
        <v>622</v>
      </c>
      <c r="G122" s="206">
        <v>35065.91595866649</v>
      </c>
    </row>
    <row r="123" spans="1:7">
      <c r="A123" s="536">
        <v>7</v>
      </c>
      <c r="B123" s="537"/>
      <c r="C123" s="537"/>
      <c r="D123" s="537"/>
      <c r="E123" s="537"/>
      <c r="F123" s="537"/>
      <c r="G123" s="538"/>
    </row>
    <row r="124" spans="1:7" ht="28.5" customHeight="1">
      <c r="A124" s="6">
        <v>20</v>
      </c>
      <c r="B124" s="5" t="s">
        <v>47</v>
      </c>
      <c r="C124" s="95">
        <v>2454</v>
      </c>
      <c r="D124" s="158"/>
      <c r="E124" s="151">
        <f t="shared" si="7"/>
        <v>2454</v>
      </c>
      <c r="F124" s="149" t="s">
        <v>622</v>
      </c>
      <c r="G124" s="206">
        <v>5856.9343279608001</v>
      </c>
    </row>
    <row r="125" spans="1:7" ht="33.75" customHeight="1">
      <c r="A125" s="6">
        <v>21</v>
      </c>
      <c r="B125" s="5" t="s">
        <v>641</v>
      </c>
      <c r="C125" s="158"/>
      <c r="D125" s="95">
        <v>480</v>
      </c>
      <c r="E125" s="151">
        <f t="shared" si="7"/>
        <v>480</v>
      </c>
      <c r="F125" s="149" t="s">
        <v>622</v>
      </c>
      <c r="G125" s="206">
        <v>4755.6288026584616</v>
      </c>
    </row>
    <row r="126" spans="1:7" ht="36.75" customHeight="1">
      <c r="A126" s="6">
        <v>22</v>
      </c>
      <c r="B126" s="5" t="s">
        <v>642</v>
      </c>
      <c r="C126" s="158"/>
      <c r="D126" s="95">
        <v>6200</v>
      </c>
      <c r="E126" s="151">
        <f t="shared" si="7"/>
        <v>6200</v>
      </c>
      <c r="F126" s="149" t="s">
        <v>622</v>
      </c>
      <c r="G126" s="206">
        <v>61426.87203433847</v>
      </c>
    </row>
    <row r="127" spans="1:7" ht="36.75" customHeight="1">
      <c r="A127" s="6">
        <v>23</v>
      </c>
      <c r="B127" s="5" t="s">
        <v>643</v>
      </c>
      <c r="C127" s="158"/>
      <c r="D127" s="95">
        <v>6200</v>
      </c>
      <c r="E127" s="151">
        <f t="shared" si="7"/>
        <v>6200</v>
      </c>
      <c r="F127" s="149" t="s">
        <v>622</v>
      </c>
      <c r="G127" s="206">
        <v>61426.87203433847</v>
      </c>
    </row>
    <row r="128" spans="1:7" ht="38.25" customHeight="1">
      <c r="A128" s="6">
        <v>24</v>
      </c>
      <c r="B128" s="5" t="s">
        <v>644</v>
      </c>
      <c r="C128" s="158"/>
      <c r="D128" s="95">
        <v>400</v>
      </c>
      <c r="E128" s="151">
        <f t="shared" si="7"/>
        <v>400</v>
      </c>
      <c r="F128" s="149" t="s">
        <v>622</v>
      </c>
      <c r="G128" s="206">
        <v>3963.0240022153848</v>
      </c>
    </row>
    <row r="129" spans="1:7" ht="26.25" customHeight="1">
      <c r="A129" s="6">
        <v>25</v>
      </c>
      <c r="B129" s="5" t="s">
        <v>645</v>
      </c>
      <c r="C129" s="158"/>
      <c r="D129" s="95">
        <v>575</v>
      </c>
      <c r="E129" s="151">
        <f t="shared" si="7"/>
        <v>575</v>
      </c>
      <c r="F129" s="149" t="s">
        <v>622</v>
      </c>
      <c r="G129" s="206">
        <v>5696.8470031846155</v>
      </c>
    </row>
    <row r="130" spans="1:7" ht="20.25" customHeight="1">
      <c r="A130" s="6">
        <v>26</v>
      </c>
      <c r="B130" s="5" t="s">
        <v>799</v>
      </c>
      <c r="C130" s="158"/>
      <c r="D130" s="95">
        <v>1500</v>
      </c>
      <c r="E130" s="151">
        <f t="shared" si="7"/>
        <v>1500</v>
      </c>
      <c r="F130" s="149" t="s">
        <v>622</v>
      </c>
      <c r="G130" s="206">
        <v>14861.340008307692</v>
      </c>
    </row>
    <row r="131" spans="1:7" ht="22.5" customHeight="1" thickBot="1">
      <c r="A131" s="7">
        <v>27</v>
      </c>
      <c r="B131" s="108" t="s">
        <v>646</v>
      </c>
      <c r="C131" s="246"/>
      <c r="D131" s="156">
        <v>1000</v>
      </c>
      <c r="E131" s="241">
        <f t="shared" si="7"/>
        <v>1000</v>
      </c>
      <c r="F131" s="242" t="s">
        <v>622</v>
      </c>
      <c r="G131" s="207">
        <v>9907.5600055384621</v>
      </c>
    </row>
    <row r="132" spans="1:7" ht="21" customHeight="1" thickBot="1">
      <c r="A132" s="109"/>
      <c r="B132" s="110" t="s">
        <v>58</v>
      </c>
      <c r="C132" s="223">
        <f>SUM(C104:C131)</f>
        <v>5523</v>
      </c>
      <c r="D132" s="223">
        <f>SUM(D104:D131)</f>
        <v>29240</v>
      </c>
      <c r="E132" s="223">
        <f>SUM(E104:E131)</f>
        <v>34763</v>
      </c>
      <c r="F132" s="113"/>
      <c r="G132" s="208">
        <f>SUM(G104:G131)</f>
        <v>303068.39113011496</v>
      </c>
    </row>
    <row r="133" spans="1:7" ht="17.25" customHeight="1"/>
    <row r="134" spans="1:7" ht="21.75" customHeight="1" thickBot="1">
      <c r="A134" s="36" t="s">
        <v>146</v>
      </c>
      <c r="B134" s="35" t="s">
        <v>152</v>
      </c>
      <c r="C134" s="134"/>
      <c r="D134" s="134"/>
      <c r="E134" s="134"/>
      <c r="F134" s="107"/>
      <c r="G134" s="204" t="s">
        <v>148</v>
      </c>
    </row>
    <row r="135" spans="1:7" s="1" customFormat="1" ht="41.25" customHeight="1" thickBot="1">
      <c r="A135" s="102" t="s">
        <v>71</v>
      </c>
      <c r="B135" s="103" t="s">
        <v>72</v>
      </c>
      <c r="C135" s="130" t="s">
        <v>603</v>
      </c>
      <c r="D135" s="130" t="s">
        <v>604</v>
      </c>
      <c r="E135" s="130" t="s">
        <v>605</v>
      </c>
      <c r="F135" s="104" t="s">
        <v>593</v>
      </c>
      <c r="G135" s="88" t="s">
        <v>171</v>
      </c>
    </row>
    <row r="136" spans="1:7" ht="17.45" customHeight="1">
      <c r="A136" s="34">
        <v>1</v>
      </c>
      <c r="B136" s="31" t="s">
        <v>88</v>
      </c>
      <c r="C136" s="131">
        <v>388</v>
      </c>
      <c r="D136" s="131">
        <v>295</v>
      </c>
      <c r="E136" s="151">
        <f t="shared" ref="E136:E179" si="8">C136+D136</f>
        <v>683</v>
      </c>
      <c r="F136" s="149" t="s">
        <v>622</v>
      </c>
      <c r="G136" s="206">
        <v>3848.7654580514468</v>
      </c>
    </row>
    <row r="137" spans="1:7" ht="17.45" customHeight="1">
      <c r="A137" s="6">
        <v>2</v>
      </c>
      <c r="B137" s="5" t="s">
        <v>648</v>
      </c>
      <c r="C137" s="96"/>
      <c r="D137" s="96">
        <v>235</v>
      </c>
      <c r="E137" s="151">
        <f t="shared" si="8"/>
        <v>235</v>
      </c>
      <c r="F137" s="149" t="s">
        <v>622</v>
      </c>
      <c r="G137" s="206">
        <v>2328.2766013015384</v>
      </c>
    </row>
    <row r="138" spans="1:7" ht="17.45" customHeight="1">
      <c r="A138" s="6">
        <v>3</v>
      </c>
      <c r="B138" s="5" t="s">
        <v>89</v>
      </c>
      <c r="C138" s="96">
        <v>426</v>
      </c>
      <c r="D138" s="96"/>
      <c r="E138" s="151">
        <f t="shared" si="8"/>
        <v>426</v>
      </c>
      <c r="F138" s="149" t="s">
        <v>622</v>
      </c>
      <c r="G138" s="206">
        <v>1016.7294310152</v>
      </c>
    </row>
    <row r="139" spans="1:7" ht="17.45" customHeight="1">
      <c r="A139" s="6">
        <v>4</v>
      </c>
      <c r="B139" s="5" t="s">
        <v>647</v>
      </c>
      <c r="C139" s="96"/>
      <c r="D139" s="96">
        <v>1672</v>
      </c>
      <c r="E139" s="151">
        <f t="shared" si="8"/>
        <v>1672</v>
      </c>
      <c r="F139" s="149" t="s">
        <v>622</v>
      </c>
      <c r="G139" s="206">
        <v>16565.440329260309</v>
      </c>
    </row>
    <row r="140" spans="1:7" ht="17.45" customHeight="1">
      <c r="A140" s="6">
        <v>5</v>
      </c>
      <c r="B140" s="5" t="s">
        <v>90</v>
      </c>
      <c r="C140" s="96">
        <v>341</v>
      </c>
      <c r="D140" s="96">
        <v>300</v>
      </c>
      <c r="E140" s="151">
        <f t="shared" si="8"/>
        <v>641</v>
      </c>
      <c r="F140" s="149" t="s">
        <v>622</v>
      </c>
      <c r="G140" s="206">
        <v>3786.1288842347385</v>
      </c>
    </row>
    <row r="141" spans="1:7" ht="17.45" customHeight="1">
      <c r="A141" s="6">
        <v>6</v>
      </c>
      <c r="B141" s="5" t="s">
        <v>91</v>
      </c>
      <c r="C141" s="96">
        <v>576</v>
      </c>
      <c r="D141" s="96"/>
      <c r="E141" s="151">
        <f t="shared" si="8"/>
        <v>576</v>
      </c>
      <c r="F141" s="149" t="s">
        <v>622</v>
      </c>
      <c r="G141" s="206">
        <v>1374.7327517951999</v>
      </c>
    </row>
    <row r="142" spans="1:7" ht="17.45" customHeight="1">
      <c r="A142" s="6">
        <v>7</v>
      </c>
      <c r="B142" s="5" t="s">
        <v>92</v>
      </c>
      <c r="C142" s="96"/>
      <c r="D142" s="96">
        <v>1033</v>
      </c>
      <c r="E142" s="151">
        <f t="shared" si="8"/>
        <v>1033</v>
      </c>
      <c r="F142" s="149" t="s">
        <v>622</v>
      </c>
      <c r="G142" s="206">
        <v>10234.509485721232</v>
      </c>
    </row>
    <row r="143" spans="1:7" ht="17.45" customHeight="1">
      <c r="A143" s="6">
        <v>8</v>
      </c>
      <c r="B143" s="5" t="s">
        <v>93</v>
      </c>
      <c r="C143" s="96"/>
      <c r="D143" s="96">
        <v>245</v>
      </c>
      <c r="E143" s="151">
        <f t="shared" si="8"/>
        <v>245</v>
      </c>
      <c r="F143" s="149" t="s">
        <v>622</v>
      </c>
      <c r="G143" s="206">
        <v>2427.3522013569236</v>
      </c>
    </row>
    <row r="144" spans="1:7" ht="17.45" customHeight="1">
      <c r="A144" s="6">
        <v>9</v>
      </c>
      <c r="B144" s="5" t="s">
        <v>94</v>
      </c>
      <c r="C144" s="96">
        <v>92</v>
      </c>
      <c r="D144" s="96">
        <v>345</v>
      </c>
      <c r="E144" s="151">
        <f t="shared" si="8"/>
        <v>437</v>
      </c>
      <c r="F144" s="149" t="s">
        <v>622</v>
      </c>
      <c r="G144" s="206">
        <v>3637.6835719891692</v>
      </c>
    </row>
    <row r="145" spans="1:7" ht="17.45" customHeight="1">
      <c r="A145" s="6">
        <v>10</v>
      </c>
      <c r="B145" s="5" t="s">
        <v>95</v>
      </c>
      <c r="C145" s="96"/>
      <c r="D145" s="96">
        <v>420</v>
      </c>
      <c r="E145" s="151">
        <f t="shared" si="8"/>
        <v>420</v>
      </c>
      <c r="F145" s="149" t="s">
        <v>622</v>
      </c>
      <c r="G145" s="206">
        <v>4161.1752023261542</v>
      </c>
    </row>
    <row r="146" spans="1:7" ht="17.45" customHeight="1">
      <c r="A146" s="6">
        <v>11</v>
      </c>
      <c r="B146" s="5" t="s">
        <v>800</v>
      </c>
      <c r="C146" s="96">
        <v>1560</v>
      </c>
      <c r="D146" s="96">
        <v>1050</v>
      </c>
      <c r="E146" s="151">
        <f t="shared" si="8"/>
        <v>2610</v>
      </c>
      <c r="F146" s="149" t="s">
        <v>622</v>
      </c>
      <c r="G146" s="206">
        <v>14238.755480927388</v>
      </c>
    </row>
    <row r="147" spans="1:7" ht="17.45" customHeight="1">
      <c r="A147" s="536">
        <v>8</v>
      </c>
      <c r="B147" s="537"/>
      <c r="C147" s="537"/>
      <c r="D147" s="537"/>
      <c r="E147" s="537"/>
      <c r="F147" s="537"/>
      <c r="G147" s="538"/>
    </row>
    <row r="148" spans="1:7" ht="17.45" customHeight="1">
      <c r="A148" s="34">
        <v>1</v>
      </c>
      <c r="B148" s="21">
        <v>2</v>
      </c>
      <c r="C148" s="131">
        <v>3</v>
      </c>
      <c r="D148" s="131">
        <v>4</v>
      </c>
      <c r="E148" s="131">
        <v>5</v>
      </c>
      <c r="F148" s="34">
        <v>6</v>
      </c>
      <c r="G148" s="135">
        <v>7</v>
      </c>
    </row>
    <row r="149" spans="1:7" ht="17.45" customHeight="1">
      <c r="A149" s="6">
        <v>12</v>
      </c>
      <c r="B149" s="5" t="s">
        <v>96</v>
      </c>
      <c r="C149" s="96">
        <v>450</v>
      </c>
      <c r="D149" s="96"/>
      <c r="E149" s="151">
        <f t="shared" si="8"/>
        <v>450</v>
      </c>
      <c r="F149" s="149" t="s">
        <v>622</v>
      </c>
      <c r="G149" s="206">
        <v>1074.0099623399999</v>
      </c>
    </row>
    <row r="150" spans="1:7" ht="17.45" customHeight="1">
      <c r="A150" s="6">
        <v>13</v>
      </c>
      <c r="B150" s="5" t="s">
        <v>97</v>
      </c>
      <c r="C150" s="96">
        <v>228</v>
      </c>
      <c r="D150" s="96">
        <v>570</v>
      </c>
      <c r="E150" s="151">
        <f t="shared" si="8"/>
        <v>798</v>
      </c>
      <c r="F150" s="149" t="s">
        <v>622</v>
      </c>
      <c r="G150" s="206">
        <v>6191.4742507425235</v>
      </c>
    </row>
    <row r="151" spans="1:7" ht="17.45" customHeight="1">
      <c r="A151" s="6">
        <v>14</v>
      </c>
      <c r="B151" s="5" t="s">
        <v>585</v>
      </c>
      <c r="C151" s="96">
        <v>401</v>
      </c>
      <c r="D151" s="96">
        <v>550</v>
      </c>
      <c r="E151" s="151">
        <f t="shared" si="8"/>
        <v>951</v>
      </c>
      <c r="F151" s="149" t="s">
        <v>622</v>
      </c>
      <c r="G151" s="206">
        <v>6406.2202139313531</v>
      </c>
    </row>
    <row r="152" spans="1:7" ht="17.45" customHeight="1">
      <c r="A152" s="6">
        <v>15</v>
      </c>
      <c r="B152" s="5" t="s">
        <v>98</v>
      </c>
      <c r="C152" s="96">
        <v>1031</v>
      </c>
      <c r="D152" s="96">
        <v>1200</v>
      </c>
      <c r="E152" s="151">
        <f t="shared" si="8"/>
        <v>2231</v>
      </c>
      <c r="F152" s="149" t="s">
        <v>622</v>
      </c>
      <c r="G152" s="206">
        <v>14349.748164807355</v>
      </c>
    </row>
    <row r="153" spans="1:7" ht="17.45" customHeight="1">
      <c r="A153" s="6">
        <v>16</v>
      </c>
      <c r="B153" s="5" t="s">
        <v>48</v>
      </c>
      <c r="C153" s="96"/>
      <c r="D153" s="96">
        <v>4320</v>
      </c>
      <c r="E153" s="151">
        <f t="shared" si="8"/>
        <v>4320</v>
      </c>
      <c r="F153" s="149" t="s">
        <v>622</v>
      </c>
      <c r="G153" s="206">
        <v>42800.659223926159</v>
      </c>
    </row>
    <row r="154" spans="1:7" ht="17.45" customHeight="1">
      <c r="A154" s="6">
        <v>17</v>
      </c>
      <c r="B154" s="5" t="s">
        <v>801</v>
      </c>
      <c r="C154" s="96"/>
      <c r="D154" s="96">
        <v>83</v>
      </c>
      <c r="E154" s="151">
        <f t="shared" si="8"/>
        <v>83</v>
      </c>
      <c r="F154" s="149" t="s">
        <v>622</v>
      </c>
      <c r="G154" s="206">
        <v>822.3274804596922</v>
      </c>
    </row>
    <row r="155" spans="1:7" ht="17.45" customHeight="1">
      <c r="A155" s="6">
        <v>18</v>
      </c>
      <c r="B155" s="5" t="s">
        <v>49</v>
      </c>
      <c r="C155" s="96"/>
      <c r="D155" s="96">
        <v>720</v>
      </c>
      <c r="E155" s="151">
        <f t="shared" si="8"/>
        <v>720</v>
      </c>
      <c r="F155" s="149" t="s">
        <v>622</v>
      </c>
      <c r="G155" s="206">
        <v>7133.4432039876938</v>
      </c>
    </row>
    <row r="156" spans="1:7" ht="20.100000000000001" customHeight="1">
      <c r="A156" s="6">
        <v>19</v>
      </c>
      <c r="B156" s="5" t="s">
        <v>99</v>
      </c>
      <c r="C156" s="96">
        <v>180</v>
      </c>
      <c r="D156" s="96">
        <v>350</v>
      </c>
      <c r="E156" s="151">
        <f t="shared" si="8"/>
        <v>530</v>
      </c>
      <c r="F156" s="149" t="s">
        <v>622</v>
      </c>
      <c r="G156" s="206">
        <v>3897.2499868744617</v>
      </c>
    </row>
    <row r="157" spans="1:7" ht="20.100000000000001" customHeight="1">
      <c r="A157" s="6">
        <v>20</v>
      </c>
      <c r="B157" s="5" t="s">
        <v>594</v>
      </c>
      <c r="C157" s="96"/>
      <c r="D157" s="96">
        <v>1200</v>
      </c>
      <c r="E157" s="151">
        <f t="shared" si="8"/>
        <v>1200</v>
      </c>
      <c r="F157" s="149" t="s">
        <v>622</v>
      </c>
      <c r="G157" s="206">
        <v>11889.072006646154</v>
      </c>
    </row>
    <row r="158" spans="1:7" ht="20.100000000000001" customHeight="1">
      <c r="A158" s="6">
        <v>21</v>
      </c>
      <c r="B158" s="5" t="s">
        <v>50</v>
      </c>
      <c r="C158" s="96">
        <v>282</v>
      </c>
      <c r="D158" s="96">
        <v>0</v>
      </c>
      <c r="E158" s="151">
        <f t="shared" si="8"/>
        <v>282</v>
      </c>
      <c r="F158" s="149" t="s">
        <v>622</v>
      </c>
      <c r="G158" s="206">
        <v>673.04624306640005</v>
      </c>
    </row>
    <row r="159" spans="1:7" ht="20.100000000000001" customHeight="1">
      <c r="A159" s="6">
        <v>22</v>
      </c>
      <c r="B159" s="5" t="s">
        <v>51</v>
      </c>
      <c r="C159" s="96">
        <v>132</v>
      </c>
      <c r="D159" s="96">
        <v>282</v>
      </c>
      <c r="E159" s="151">
        <f t="shared" si="8"/>
        <v>414</v>
      </c>
      <c r="F159" s="149" t="s">
        <v>622</v>
      </c>
      <c r="G159" s="206">
        <v>3108.9748438482461</v>
      </c>
    </row>
    <row r="160" spans="1:7" ht="20.100000000000001" customHeight="1">
      <c r="A160" s="6">
        <v>23</v>
      </c>
      <c r="B160" s="5" t="s">
        <v>52</v>
      </c>
      <c r="C160" s="96">
        <v>144</v>
      </c>
      <c r="D160" s="96">
        <v>2768</v>
      </c>
      <c r="E160" s="151">
        <f t="shared" si="8"/>
        <v>2912</v>
      </c>
      <c r="F160" s="149" t="s">
        <v>622</v>
      </c>
      <c r="G160" s="206">
        <v>27767.809283279264</v>
      </c>
    </row>
    <row r="161" spans="1:41" ht="20.100000000000001" customHeight="1">
      <c r="A161" s="6">
        <v>24</v>
      </c>
      <c r="B161" s="5" t="s">
        <v>53</v>
      </c>
      <c r="C161" s="96"/>
      <c r="D161" s="96">
        <v>365</v>
      </c>
      <c r="E161" s="151">
        <f t="shared" si="8"/>
        <v>365</v>
      </c>
      <c r="F161" s="149" t="s">
        <v>622</v>
      </c>
      <c r="G161" s="206">
        <v>3616.2594020215388</v>
      </c>
    </row>
    <row r="162" spans="1:41" ht="20.100000000000001" customHeight="1">
      <c r="A162" s="6">
        <v>25</v>
      </c>
      <c r="B162" s="5" t="s">
        <v>54</v>
      </c>
      <c r="C162" s="96">
        <v>552</v>
      </c>
      <c r="D162" s="96">
        <v>710</v>
      </c>
      <c r="E162" s="151">
        <f t="shared" si="8"/>
        <v>1262</v>
      </c>
      <c r="F162" s="149" t="s">
        <v>622</v>
      </c>
      <c r="G162" s="206">
        <v>8351.819824402708</v>
      </c>
    </row>
    <row r="163" spans="1:41" ht="20.100000000000001" customHeight="1">
      <c r="A163" s="6">
        <v>26</v>
      </c>
      <c r="B163" s="5" t="s">
        <v>100</v>
      </c>
      <c r="C163" s="96">
        <v>32</v>
      </c>
      <c r="D163" s="96">
        <v>90</v>
      </c>
      <c r="E163" s="151">
        <f t="shared" si="8"/>
        <v>122</v>
      </c>
      <c r="F163" s="149" t="s">
        <v>622</v>
      </c>
      <c r="G163" s="206">
        <v>968.05444226486179</v>
      </c>
    </row>
    <row r="164" spans="1:41" ht="20.100000000000001" customHeight="1">
      <c r="A164" s="6">
        <v>27</v>
      </c>
      <c r="B164" s="5" t="s">
        <v>649</v>
      </c>
      <c r="C164" s="96">
        <v>64</v>
      </c>
      <c r="D164" s="96">
        <v>221</v>
      </c>
      <c r="E164" s="151">
        <f t="shared" si="8"/>
        <v>285</v>
      </c>
      <c r="F164" s="149" t="s">
        <v>622</v>
      </c>
      <c r="G164" s="206">
        <v>2342.3188447568</v>
      </c>
    </row>
    <row r="165" spans="1:41" s="9" customFormat="1" ht="20.100000000000001" customHeight="1">
      <c r="A165" s="6">
        <v>28</v>
      </c>
      <c r="B165" s="5" t="s">
        <v>101</v>
      </c>
      <c r="C165" s="96">
        <v>162</v>
      </c>
      <c r="D165" s="96">
        <v>750</v>
      </c>
      <c r="E165" s="151">
        <f t="shared" si="8"/>
        <v>912</v>
      </c>
      <c r="F165" s="149" t="s">
        <v>622</v>
      </c>
      <c r="G165" s="206">
        <v>7817.3135905962472</v>
      </c>
      <c r="AA165" s="30"/>
      <c r="AB165" s="30"/>
      <c r="AC165" s="30"/>
      <c r="AD165" s="30"/>
      <c r="AE165" s="30"/>
      <c r="AF165" s="30"/>
      <c r="AG165" s="30"/>
      <c r="AH165" s="30"/>
      <c r="AI165" s="30"/>
      <c r="AJ165" s="30"/>
      <c r="AK165" s="30"/>
      <c r="AL165" s="30"/>
      <c r="AM165" s="30"/>
      <c r="AN165" s="30"/>
      <c r="AO165" s="30"/>
    </row>
    <row r="166" spans="1:41" ht="20.100000000000001" customHeight="1">
      <c r="A166" s="6">
        <v>29</v>
      </c>
      <c r="B166" s="5" t="s">
        <v>102</v>
      </c>
      <c r="C166" s="96">
        <v>18</v>
      </c>
      <c r="D166" s="96">
        <v>495</v>
      </c>
      <c r="E166" s="151">
        <f t="shared" si="8"/>
        <v>513</v>
      </c>
      <c r="F166" s="149" t="s">
        <v>622</v>
      </c>
      <c r="G166" s="206">
        <v>4947.202601235138</v>
      </c>
    </row>
    <row r="167" spans="1:41" ht="20.100000000000001" customHeight="1">
      <c r="A167" s="6">
        <v>30</v>
      </c>
      <c r="B167" s="5" t="s">
        <v>103</v>
      </c>
      <c r="C167" s="96">
        <v>185</v>
      </c>
      <c r="D167" s="96">
        <v>120</v>
      </c>
      <c r="E167" s="151">
        <f t="shared" si="8"/>
        <v>305</v>
      </c>
      <c r="F167" s="149" t="s">
        <v>622</v>
      </c>
      <c r="G167" s="206">
        <v>1630.4446296266156</v>
      </c>
    </row>
    <row r="168" spans="1:41" ht="20.100000000000001" customHeight="1">
      <c r="A168" s="6">
        <v>31</v>
      </c>
      <c r="B168" s="5" t="s">
        <v>650</v>
      </c>
      <c r="C168" s="96"/>
      <c r="D168" s="96">
        <v>502</v>
      </c>
      <c r="E168" s="151">
        <f t="shared" si="8"/>
        <v>502</v>
      </c>
      <c r="F168" s="149" t="s">
        <v>622</v>
      </c>
      <c r="G168" s="206">
        <v>4973.595122780308</v>
      </c>
    </row>
    <row r="169" spans="1:41" ht="20.100000000000001" customHeight="1">
      <c r="A169" s="6">
        <v>32</v>
      </c>
      <c r="B169" s="5" t="s">
        <v>104</v>
      </c>
      <c r="C169" s="96">
        <v>15</v>
      </c>
      <c r="D169" s="96">
        <v>580</v>
      </c>
      <c r="E169" s="151">
        <f t="shared" si="8"/>
        <v>595</v>
      </c>
      <c r="F169" s="149" t="s">
        <v>622</v>
      </c>
      <c r="G169" s="206">
        <v>5782.1851352903068</v>
      </c>
    </row>
    <row r="170" spans="1:41" s="9" customFormat="1" ht="20.100000000000001" customHeight="1">
      <c r="A170" s="6">
        <v>33</v>
      </c>
      <c r="B170" s="5" t="s">
        <v>122</v>
      </c>
      <c r="C170" s="96">
        <v>27</v>
      </c>
      <c r="D170" s="96">
        <v>198</v>
      </c>
      <c r="E170" s="151">
        <f t="shared" si="8"/>
        <v>225</v>
      </c>
      <c r="F170" s="149" t="s">
        <v>622</v>
      </c>
      <c r="G170" s="206">
        <v>2026.1374788370158</v>
      </c>
      <c r="AA170" s="30"/>
      <c r="AB170" s="30"/>
      <c r="AC170" s="30"/>
      <c r="AD170" s="30"/>
      <c r="AE170" s="30"/>
      <c r="AF170" s="30"/>
      <c r="AG170" s="30"/>
      <c r="AH170" s="30"/>
      <c r="AI170" s="30"/>
      <c r="AJ170" s="30"/>
      <c r="AK170" s="30"/>
      <c r="AL170" s="30"/>
      <c r="AM170" s="30"/>
      <c r="AN170" s="30"/>
      <c r="AO170" s="30"/>
    </row>
    <row r="171" spans="1:41" ht="20.100000000000001" customHeight="1">
      <c r="A171" s="6">
        <v>34</v>
      </c>
      <c r="B171" s="5" t="s">
        <v>651</v>
      </c>
      <c r="C171" s="96"/>
      <c r="D171" s="96">
        <v>225</v>
      </c>
      <c r="E171" s="151">
        <f t="shared" si="8"/>
        <v>225</v>
      </c>
      <c r="F171" s="149" t="s">
        <v>622</v>
      </c>
      <c r="G171" s="206">
        <v>2229.2010012461537</v>
      </c>
    </row>
    <row r="172" spans="1:41" ht="20.100000000000001" customHeight="1">
      <c r="A172" s="6">
        <v>35</v>
      </c>
      <c r="B172" s="5" t="s">
        <v>105</v>
      </c>
      <c r="C172" s="96"/>
      <c r="D172" s="96">
        <v>92</v>
      </c>
      <c r="E172" s="151">
        <f t="shared" si="8"/>
        <v>92</v>
      </c>
      <c r="F172" s="149" t="s">
        <v>622</v>
      </c>
      <c r="G172" s="206">
        <v>911.49552050953866</v>
      </c>
    </row>
    <row r="173" spans="1:41" ht="20.100000000000001" customHeight="1">
      <c r="A173" s="6">
        <v>36</v>
      </c>
      <c r="B173" s="5" t="s">
        <v>106</v>
      </c>
      <c r="C173" s="96"/>
      <c r="D173" s="96">
        <v>63</v>
      </c>
      <c r="E173" s="151">
        <f t="shared" si="8"/>
        <v>63</v>
      </c>
      <c r="F173" s="149" t="s">
        <v>622</v>
      </c>
      <c r="G173" s="206">
        <v>624.17628034892311</v>
      </c>
    </row>
    <row r="174" spans="1:41" ht="20.100000000000001" customHeight="1">
      <c r="A174" s="6">
        <v>37</v>
      </c>
      <c r="B174" s="5" t="s">
        <v>123</v>
      </c>
      <c r="C174" s="96"/>
      <c r="D174" s="96">
        <v>202</v>
      </c>
      <c r="E174" s="151">
        <f t="shared" si="8"/>
        <v>202</v>
      </c>
      <c r="F174" s="149" t="s">
        <v>622</v>
      </c>
      <c r="G174" s="206">
        <v>2001.3271211187694</v>
      </c>
    </row>
    <row r="175" spans="1:41" ht="20.100000000000001" customHeight="1">
      <c r="A175" s="6">
        <v>38</v>
      </c>
      <c r="B175" s="5" t="s">
        <v>124</v>
      </c>
      <c r="C175" s="96"/>
      <c r="D175" s="96">
        <v>240</v>
      </c>
      <c r="E175" s="151">
        <f t="shared" si="8"/>
        <v>240</v>
      </c>
      <c r="F175" s="149" t="s">
        <v>622</v>
      </c>
      <c r="G175" s="206">
        <v>2377.8144013292308</v>
      </c>
    </row>
    <row r="176" spans="1:41" ht="20.100000000000001" customHeight="1">
      <c r="A176" s="536">
        <v>9</v>
      </c>
      <c r="B176" s="537"/>
      <c r="C176" s="537"/>
      <c r="D176" s="537"/>
      <c r="E176" s="537"/>
      <c r="F176" s="537"/>
      <c r="G176" s="538"/>
    </row>
    <row r="177" spans="1:41" ht="22.5" customHeight="1">
      <c r="A177" s="6">
        <v>39</v>
      </c>
      <c r="B177" s="5" t="s">
        <v>125</v>
      </c>
      <c r="C177" s="96"/>
      <c r="D177" s="96">
        <v>171</v>
      </c>
      <c r="E177" s="151">
        <f t="shared" si="8"/>
        <v>171</v>
      </c>
      <c r="F177" s="149" t="s">
        <v>622</v>
      </c>
      <c r="G177" s="206">
        <v>1694.1927609470772</v>
      </c>
    </row>
    <row r="178" spans="1:41" ht="22.5" customHeight="1">
      <c r="A178" s="6">
        <v>40</v>
      </c>
      <c r="B178" s="5" t="s">
        <v>126</v>
      </c>
      <c r="C178" s="96"/>
      <c r="D178" s="96">
        <v>159</v>
      </c>
      <c r="E178" s="151">
        <f t="shared" si="8"/>
        <v>159</v>
      </c>
      <c r="F178" s="149" t="s">
        <v>622</v>
      </c>
      <c r="G178" s="206">
        <v>1575.3020408806156</v>
      </c>
    </row>
    <row r="179" spans="1:41" ht="21" customHeight="1" thickBot="1">
      <c r="A179" s="6">
        <v>41</v>
      </c>
      <c r="B179" s="108" t="s">
        <v>127</v>
      </c>
      <c r="C179" s="126"/>
      <c r="D179" s="126">
        <v>129</v>
      </c>
      <c r="E179" s="151">
        <f t="shared" si="8"/>
        <v>129</v>
      </c>
      <c r="F179" s="149" t="s">
        <v>622</v>
      </c>
      <c r="G179" s="206">
        <v>1278.0752407144616</v>
      </c>
    </row>
    <row r="180" spans="1:41" ht="23.25" customHeight="1" thickBot="1">
      <c r="A180" s="109"/>
      <c r="B180" s="110" t="s">
        <v>57</v>
      </c>
      <c r="C180" s="222">
        <f>SUM(C136:C179)</f>
        <v>7289</v>
      </c>
      <c r="D180" s="222">
        <f>SUM(D136:D179)</f>
        <v>22954</v>
      </c>
      <c r="E180" s="222">
        <f>SUM(E136:E179)</f>
        <v>30241</v>
      </c>
      <c r="F180" s="112"/>
      <c r="G180" s="208">
        <f>SUM(G136:G179)</f>
        <v>244887.49970079496</v>
      </c>
    </row>
    <row r="181" spans="1:41" ht="19.5" customHeight="1">
      <c r="A181" s="530" t="s">
        <v>146</v>
      </c>
      <c r="B181" s="530"/>
      <c r="C181" s="530"/>
      <c r="D181" s="530"/>
      <c r="E181" s="530"/>
      <c r="F181" s="530"/>
      <c r="G181" s="530"/>
    </row>
    <row r="182" spans="1:41" ht="19.5" thickBot="1">
      <c r="A182" s="36" t="s">
        <v>146</v>
      </c>
      <c r="B182" s="35" t="s">
        <v>153</v>
      </c>
      <c r="C182" s="134"/>
      <c r="D182" s="134"/>
      <c r="E182" s="134"/>
      <c r="F182" s="107"/>
      <c r="G182" s="204" t="s">
        <v>148</v>
      </c>
    </row>
    <row r="183" spans="1:41" s="1" customFormat="1" ht="49.5" customHeight="1" thickBot="1">
      <c r="A183" s="102" t="s">
        <v>71</v>
      </c>
      <c r="B183" s="103" t="s">
        <v>72</v>
      </c>
      <c r="C183" s="130" t="s">
        <v>603</v>
      </c>
      <c r="D183" s="130" t="s">
        <v>604</v>
      </c>
      <c r="E183" s="130" t="s">
        <v>605</v>
      </c>
      <c r="F183" s="104" t="s">
        <v>593</v>
      </c>
      <c r="G183" s="88" t="s">
        <v>171</v>
      </c>
    </row>
    <row r="184" spans="1:41" ht="24.75" customHeight="1">
      <c r="A184" s="34">
        <v>1</v>
      </c>
      <c r="B184" s="31" t="s">
        <v>652</v>
      </c>
      <c r="C184" s="153"/>
      <c r="D184" s="153">
        <v>114.7</v>
      </c>
      <c r="E184" s="220">
        <f t="shared" ref="E184:E194" si="9">C184+D184</f>
        <v>114.7</v>
      </c>
      <c r="F184" s="149" t="s">
        <v>622</v>
      </c>
      <c r="G184" s="206">
        <v>1136.3971326352616</v>
      </c>
    </row>
    <row r="185" spans="1:41" ht="36" customHeight="1">
      <c r="A185" s="6">
        <v>2</v>
      </c>
      <c r="B185" s="5" t="s">
        <v>653</v>
      </c>
      <c r="C185" s="96">
        <v>60</v>
      </c>
      <c r="D185" s="131">
        <v>770</v>
      </c>
      <c r="E185" s="151">
        <f t="shared" si="9"/>
        <v>830</v>
      </c>
      <c r="F185" s="149" t="s">
        <v>622</v>
      </c>
      <c r="G185" s="206">
        <v>7772.022532576615</v>
      </c>
    </row>
    <row r="186" spans="1:41" ht="22.5" customHeight="1">
      <c r="A186" s="6">
        <v>3</v>
      </c>
      <c r="B186" s="5" t="s">
        <v>654</v>
      </c>
      <c r="C186" s="96">
        <v>426</v>
      </c>
      <c r="D186" s="131">
        <v>1650</v>
      </c>
      <c r="E186" s="151">
        <f t="shared" si="9"/>
        <v>2076</v>
      </c>
      <c r="F186" s="149" t="s">
        <v>622</v>
      </c>
      <c r="G186" s="206">
        <v>17364.203440153666</v>
      </c>
    </row>
    <row r="187" spans="1:41" s="141" customFormat="1" ht="42" customHeight="1">
      <c r="A187" s="149">
        <v>4</v>
      </c>
      <c r="B187" s="150" t="s">
        <v>595</v>
      </c>
      <c r="C187" s="225">
        <v>168</v>
      </c>
      <c r="D187" s="200">
        <v>2990.7</v>
      </c>
      <c r="E187" s="220">
        <f t="shared" si="9"/>
        <v>3158.7</v>
      </c>
      <c r="F187" s="149" t="s">
        <v>622</v>
      </c>
      <c r="G187" s="206">
        <v>30031.503427837477</v>
      </c>
      <c r="AA187" s="140"/>
      <c r="AB187" s="140"/>
      <c r="AC187" s="140"/>
      <c r="AD187" s="140"/>
      <c r="AE187" s="140"/>
      <c r="AF187" s="140"/>
      <c r="AG187" s="140"/>
      <c r="AH187" s="140"/>
      <c r="AI187" s="140"/>
      <c r="AJ187" s="140"/>
      <c r="AK187" s="140"/>
      <c r="AL187" s="140"/>
      <c r="AM187" s="140"/>
      <c r="AN187" s="140"/>
      <c r="AO187" s="140"/>
    </row>
    <row r="188" spans="1:41" ht="24" customHeight="1">
      <c r="A188" s="6">
        <v>5</v>
      </c>
      <c r="B188" s="5" t="s">
        <v>586</v>
      </c>
      <c r="C188" s="154"/>
      <c r="D188" s="153">
        <v>2970.4</v>
      </c>
      <c r="E188" s="220">
        <f t="shared" si="9"/>
        <v>2970.4</v>
      </c>
      <c r="F188" s="149" t="s">
        <v>622</v>
      </c>
      <c r="G188" s="206">
        <v>29429.416240451446</v>
      </c>
    </row>
    <row r="189" spans="1:41" ht="24.75" customHeight="1">
      <c r="A189" s="6">
        <v>6</v>
      </c>
      <c r="B189" s="5" t="s">
        <v>655</v>
      </c>
      <c r="C189" s="96">
        <v>90</v>
      </c>
      <c r="D189" s="131">
        <v>520</v>
      </c>
      <c r="E189" s="151">
        <f t="shared" si="9"/>
        <v>610</v>
      </c>
      <c r="F189" s="149" t="s">
        <v>622</v>
      </c>
      <c r="G189" s="206">
        <v>5366.7331953480007</v>
      </c>
    </row>
    <row r="190" spans="1:41" ht="27.75" customHeight="1">
      <c r="A190" s="6" t="s">
        <v>146</v>
      </c>
      <c r="B190" s="5" t="s">
        <v>656</v>
      </c>
      <c r="C190" s="154"/>
      <c r="D190" s="154">
        <v>6079.3</v>
      </c>
      <c r="E190" s="220">
        <f t="shared" si="9"/>
        <v>6079.3</v>
      </c>
      <c r="F190" s="149" t="s">
        <v>622</v>
      </c>
      <c r="G190" s="206">
        <v>60231.029541669966</v>
      </c>
    </row>
    <row r="191" spans="1:41" ht="26.25" customHeight="1">
      <c r="A191" s="6">
        <v>7</v>
      </c>
      <c r="B191" s="5" t="s">
        <v>587</v>
      </c>
      <c r="C191" s="154"/>
      <c r="D191" s="131">
        <v>432</v>
      </c>
      <c r="E191" s="151">
        <f t="shared" si="9"/>
        <v>432</v>
      </c>
      <c r="F191" s="149" t="s">
        <v>622</v>
      </c>
      <c r="G191" s="206">
        <v>4280.0659223926159</v>
      </c>
    </row>
    <row r="192" spans="1:41" ht="25.5" customHeight="1">
      <c r="A192" s="6">
        <v>8</v>
      </c>
      <c r="B192" s="5" t="s">
        <v>588</v>
      </c>
      <c r="C192" s="96">
        <v>430</v>
      </c>
      <c r="D192" s="96">
        <v>1520</v>
      </c>
      <c r="E192" s="151">
        <f t="shared" si="9"/>
        <v>1950</v>
      </c>
      <c r="F192" s="149" t="s">
        <v>622</v>
      </c>
      <c r="G192" s="206">
        <v>16085.767394654464</v>
      </c>
    </row>
    <row r="193" spans="1:11" ht="26.25" customHeight="1">
      <c r="A193" s="10"/>
      <c r="B193" s="5" t="s">
        <v>589</v>
      </c>
      <c r="C193" s="154"/>
      <c r="D193" s="154">
        <v>1651.1</v>
      </c>
      <c r="E193" s="220">
        <f t="shared" si="9"/>
        <v>1651.1</v>
      </c>
      <c r="F193" s="149" t="s">
        <v>622</v>
      </c>
      <c r="G193" s="206">
        <v>16358.372325144554</v>
      </c>
      <c r="K193" s="10" t="s">
        <v>146</v>
      </c>
    </row>
    <row r="194" spans="1:11" ht="43.5" customHeight="1" thickBot="1">
      <c r="A194" s="7">
        <v>9</v>
      </c>
      <c r="B194" s="108" t="s">
        <v>802</v>
      </c>
      <c r="C194" s="126">
        <v>1689</v>
      </c>
      <c r="D194" s="126">
        <v>1689</v>
      </c>
      <c r="E194" s="241">
        <f t="shared" si="9"/>
        <v>3378</v>
      </c>
      <c r="F194" s="242" t="s">
        <v>622</v>
      </c>
      <c r="G194" s="207">
        <v>20764.986241337265</v>
      </c>
    </row>
    <row r="195" spans="1:11" ht="27" customHeight="1" thickBot="1">
      <c r="A195" s="245">
        <v>10</v>
      </c>
      <c r="B195" s="110" t="s">
        <v>56</v>
      </c>
      <c r="C195" s="223">
        <f>SUM(C184:C194)</f>
        <v>2863</v>
      </c>
      <c r="D195" s="224">
        <f>SUM(D184:D194)</f>
        <v>20387.199999999997</v>
      </c>
      <c r="E195" s="224">
        <f>SUM(E184:E194)</f>
        <v>23250.199999999997</v>
      </c>
      <c r="F195" s="113"/>
      <c r="G195" s="208">
        <f>SUM(G184:G194)</f>
        <v>208820.49739420135</v>
      </c>
    </row>
    <row r="196" spans="1:11" ht="18" customHeight="1">
      <c r="A196" s="535">
        <v>10</v>
      </c>
      <c r="B196" s="535"/>
      <c r="C196" s="535"/>
      <c r="D196" s="535"/>
      <c r="E196" s="535"/>
      <c r="F196" s="535"/>
      <c r="G196" s="535"/>
    </row>
    <row r="197" spans="1:11" ht="19.5" thickBot="1">
      <c r="A197" s="36" t="s">
        <v>146</v>
      </c>
      <c r="B197" s="35" t="s">
        <v>154</v>
      </c>
      <c r="C197" s="134"/>
      <c r="D197" s="134"/>
      <c r="E197" s="134"/>
      <c r="F197" s="107"/>
      <c r="G197" s="204" t="s">
        <v>148</v>
      </c>
    </row>
    <row r="198" spans="1:11" s="1" customFormat="1" ht="42.75" customHeight="1" thickBot="1">
      <c r="A198" s="102" t="s">
        <v>71</v>
      </c>
      <c r="B198" s="103" t="s">
        <v>72</v>
      </c>
      <c r="C198" s="130" t="s">
        <v>603</v>
      </c>
      <c r="D198" s="130" t="s">
        <v>604</v>
      </c>
      <c r="E198" s="130" t="s">
        <v>605</v>
      </c>
      <c r="F198" s="104" t="s">
        <v>593</v>
      </c>
      <c r="G198" s="88" t="s">
        <v>171</v>
      </c>
      <c r="H198"/>
    </row>
    <row r="199" spans="1:11" ht="18" customHeight="1">
      <c r="A199" s="34">
        <v>1</v>
      </c>
      <c r="B199" s="5" t="s">
        <v>108</v>
      </c>
      <c r="C199" s="153">
        <v>76.8</v>
      </c>
      <c r="D199" s="131">
        <v>96</v>
      </c>
      <c r="E199" s="220">
        <f t="shared" ref="E199:E235" si="10">C199+D199</f>
        <v>172.8</v>
      </c>
      <c r="F199" s="149" t="s">
        <v>622</v>
      </c>
      <c r="G199" s="206">
        <v>1134.4234607710528</v>
      </c>
      <c r="H199"/>
    </row>
    <row r="200" spans="1:11" ht="18" customHeight="1">
      <c r="A200" s="6">
        <v>2</v>
      </c>
      <c r="B200" s="5" t="s">
        <v>109</v>
      </c>
      <c r="C200" s="154">
        <v>43.2</v>
      </c>
      <c r="D200" s="96">
        <v>86</v>
      </c>
      <c r="E200" s="220">
        <f t="shared" si="10"/>
        <v>129.19999999999999</v>
      </c>
      <c r="F200" s="149" t="s">
        <v>622</v>
      </c>
      <c r="G200" s="206">
        <v>955.1551168609476</v>
      </c>
      <c r="H200"/>
    </row>
    <row r="201" spans="1:11" ht="18" customHeight="1">
      <c r="A201" s="6">
        <v>3</v>
      </c>
      <c r="B201" s="5" t="s">
        <v>110</v>
      </c>
      <c r="C201" s="154">
        <v>25.2</v>
      </c>
      <c r="D201" s="96">
        <v>121</v>
      </c>
      <c r="E201" s="220">
        <f t="shared" si="10"/>
        <v>146.19999999999999</v>
      </c>
      <c r="F201" s="149" t="s">
        <v>622</v>
      </c>
      <c r="G201" s="206">
        <v>1258.9593185611939</v>
      </c>
      <c r="H201"/>
    </row>
    <row r="202" spans="1:11" ht="18" customHeight="1">
      <c r="A202" s="6">
        <v>4</v>
      </c>
      <c r="B202" s="5" t="s">
        <v>111</v>
      </c>
      <c r="C202" s="154">
        <v>33.6</v>
      </c>
      <c r="D202" s="96">
        <v>160</v>
      </c>
      <c r="E202" s="220">
        <f t="shared" si="10"/>
        <v>193.6</v>
      </c>
      <c r="F202" s="149" t="s">
        <v>622</v>
      </c>
      <c r="G202" s="206">
        <v>1665.402344740874</v>
      </c>
      <c r="H202"/>
    </row>
    <row r="203" spans="1:11" ht="18" customHeight="1">
      <c r="A203" s="6">
        <v>5</v>
      </c>
      <c r="B203" s="5" t="s">
        <v>112</v>
      </c>
      <c r="C203" s="154">
        <v>26.4</v>
      </c>
      <c r="D203" s="96">
        <v>121</v>
      </c>
      <c r="E203" s="220">
        <f t="shared" si="10"/>
        <v>147.4</v>
      </c>
      <c r="F203" s="149" t="s">
        <v>622</v>
      </c>
      <c r="G203" s="206">
        <v>1261.8233451274339</v>
      </c>
      <c r="H203"/>
    </row>
    <row r="204" spans="1:11" ht="20.100000000000001" customHeight="1">
      <c r="A204" s="6">
        <v>6</v>
      </c>
      <c r="B204" s="5" t="s">
        <v>113</v>
      </c>
      <c r="C204" s="154">
        <v>21.6</v>
      </c>
      <c r="D204" s="96">
        <v>99</v>
      </c>
      <c r="E204" s="220">
        <f t="shared" si="10"/>
        <v>120.6</v>
      </c>
      <c r="F204" s="149" t="s">
        <v>622</v>
      </c>
      <c r="G204" s="206">
        <v>1032.4009187406277</v>
      </c>
      <c r="H204"/>
    </row>
    <row r="205" spans="1:11" ht="20.100000000000001" customHeight="1">
      <c r="A205" s="6">
        <v>7</v>
      </c>
      <c r="B205" s="5" t="s">
        <v>114</v>
      </c>
      <c r="C205" s="154">
        <v>19.2</v>
      </c>
      <c r="D205" s="96">
        <v>189</v>
      </c>
      <c r="E205" s="220">
        <f t="shared" si="10"/>
        <v>208.2</v>
      </c>
      <c r="F205" s="149" t="s">
        <v>622</v>
      </c>
      <c r="G205" s="206">
        <v>1918.3532661066095</v>
      </c>
      <c r="H205"/>
    </row>
    <row r="206" spans="1:11" ht="20.100000000000001" customHeight="1">
      <c r="A206" s="6">
        <v>8</v>
      </c>
      <c r="B206" s="5" t="s">
        <v>657</v>
      </c>
      <c r="C206" s="154"/>
      <c r="D206" s="96">
        <v>74</v>
      </c>
      <c r="E206" s="151">
        <f t="shared" si="10"/>
        <v>74</v>
      </c>
      <c r="F206" s="149" t="s">
        <v>622</v>
      </c>
      <c r="G206" s="206">
        <v>733.15944040984618</v>
      </c>
      <c r="H206"/>
    </row>
    <row r="207" spans="1:11" ht="20.100000000000001" customHeight="1">
      <c r="A207" s="6">
        <v>9</v>
      </c>
      <c r="B207" s="5" t="s">
        <v>658</v>
      </c>
      <c r="C207" s="154"/>
      <c r="D207" s="96">
        <v>168</v>
      </c>
      <c r="E207" s="151">
        <f t="shared" si="10"/>
        <v>168</v>
      </c>
      <c r="F207" s="149" t="s">
        <v>622</v>
      </c>
      <c r="G207" s="206">
        <v>1664.4700809304618</v>
      </c>
      <c r="H207"/>
    </row>
    <row r="208" spans="1:11" ht="20.100000000000001" customHeight="1">
      <c r="A208" s="6">
        <v>10</v>
      </c>
      <c r="B208" s="5" t="s">
        <v>659</v>
      </c>
      <c r="C208" s="96">
        <v>72</v>
      </c>
      <c r="D208" s="96">
        <v>172</v>
      </c>
      <c r="E208" s="151">
        <f t="shared" si="10"/>
        <v>244</v>
      </c>
      <c r="F208" s="149" t="s">
        <v>622</v>
      </c>
      <c r="G208" s="206">
        <v>1875.9419149270154</v>
      </c>
      <c r="H208"/>
    </row>
    <row r="209" spans="1:8" ht="20.100000000000001" customHeight="1">
      <c r="A209" s="6">
        <v>11</v>
      </c>
      <c r="B209" s="5" t="s">
        <v>660</v>
      </c>
      <c r="C209" s="154"/>
      <c r="D209" s="96">
        <v>400</v>
      </c>
      <c r="E209" s="151">
        <f t="shared" si="10"/>
        <v>400</v>
      </c>
      <c r="F209" s="149" t="s">
        <v>622</v>
      </c>
      <c r="G209" s="206">
        <v>3963.0240022153848</v>
      </c>
      <c r="H209"/>
    </row>
    <row r="210" spans="1:8" ht="20.100000000000001" customHeight="1">
      <c r="A210" s="6">
        <v>12</v>
      </c>
      <c r="B210" s="5" t="s">
        <v>661</v>
      </c>
      <c r="C210" s="154"/>
      <c r="D210" s="96">
        <v>188</v>
      </c>
      <c r="E210" s="151">
        <f t="shared" si="10"/>
        <v>188</v>
      </c>
      <c r="F210" s="149" t="s">
        <v>622</v>
      </c>
      <c r="G210" s="206">
        <v>1862.6212810412308</v>
      </c>
      <c r="H210"/>
    </row>
    <row r="211" spans="1:8" ht="20.100000000000001" customHeight="1">
      <c r="A211" s="6">
        <v>13</v>
      </c>
      <c r="B211" s="5" t="s">
        <v>662</v>
      </c>
      <c r="C211" s="154"/>
      <c r="D211" s="96">
        <v>266</v>
      </c>
      <c r="E211" s="151">
        <f t="shared" si="10"/>
        <v>266</v>
      </c>
      <c r="F211" s="149" t="s">
        <v>622</v>
      </c>
      <c r="G211" s="206">
        <v>2635.4109614732311</v>
      </c>
      <c r="H211"/>
    </row>
    <row r="212" spans="1:8" ht="20.100000000000001" customHeight="1">
      <c r="A212" s="6">
        <v>14</v>
      </c>
      <c r="B212" s="5" t="s">
        <v>663</v>
      </c>
      <c r="C212" s="154">
        <v>430.2</v>
      </c>
      <c r="D212" s="96"/>
      <c r="E212" s="220">
        <f t="shared" si="10"/>
        <v>430.2</v>
      </c>
      <c r="F212" s="149" t="s">
        <v>622</v>
      </c>
      <c r="G212" s="206">
        <v>1026.75352399704</v>
      </c>
      <c r="H212"/>
    </row>
    <row r="213" spans="1:8" ht="20.100000000000001" customHeight="1">
      <c r="A213" s="6">
        <v>15</v>
      </c>
      <c r="B213" s="5" t="s">
        <v>803</v>
      </c>
      <c r="C213" s="154"/>
      <c r="D213" s="96">
        <v>292</v>
      </c>
      <c r="E213" s="151">
        <f t="shared" si="10"/>
        <v>292</v>
      </c>
      <c r="F213" s="149" t="s">
        <v>622</v>
      </c>
      <c r="G213" s="206">
        <v>2893.0075216172313</v>
      </c>
      <c r="H213"/>
    </row>
    <row r="214" spans="1:8" ht="20.100000000000001" customHeight="1">
      <c r="A214" s="6">
        <v>16</v>
      </c>
      <c r="B214" s="5" t="s">
        <v>664</v>
      </c>
      <c r="C214" s="154"/>
      <c r="D214" s="96">
        <v>280</v>
      </c>
      <c r="E214" s="151">
        <f t="shared" si="10"/>
        <v>280</v>
      </c>
      <c r="F214" s="149" t="s">
        <v>622</v>
      </c>
      <c r="G214" s="206">
        <v>2774.1168015507692</v>
      </c>
      <c r="H214"/>
    </row>
    <row r="215" spans="1:8" ht="20.100000000000001" customHeight="1">
      <c r="A215" s="6">
        <v>17</v>
      </c>
      <c r="B215" s="5" t="s">
        <v>115</v>
      </c>
      <c r="C215" s="154"/>
      <c r="D215" s="96">
        <v>340</v>
      </c>
      <c r="E215" s="151">
        <f t="shared" si="10"/>
        <v>340</v>
      </c>
      <c r="F215" s="149" t="s">
        <v>622</v>
      </c>
      <c r="G215" s="206">
        <v>3368.5704018830775</v>
      </c>
      <c r="H215"/>
    </row>
    <row r="216" spans="1:8" ht="20.100000000000001" customHeight="1">
      <c r="A216" s="6">
        <v>18</v>
      </c>
      <c r="B216" s="5" t="s">
        <v>665</v>
      </c>
      <c r="C216" s="154"/>
      <c r="D216" s="96">
        <v>508</v>
      </c>
      <c r="E216" s="151">
        <f t="shared" si="10"/>
        <v>508</v>
      </c>
      <c r="F216" s="149" t="s">
        <v>622</v>
      </c>
      <c r="G216" s="206">
        <v>5033.0404828135388</v>
      </c>
      <c r="H216"/>
    </row>
    <row r="217" spans="1:8" ht="29.25" customHeight="1">
      <c r="A217" s="6">
        <v>19</v>
      </c>
      <c r="B217" s="5" t="s">
        <v>666</v>
      </c>
      <c r="C217" s="155"/>
      <c r="D217" s="126">
        <v>3952</v>
      </c>
      <c r="E217" s="151">
        <f t="shared" si="10"/>
        <v>3952</v>
      </c>
      <c r="F217" s="149" t="s">
        <v>622</v>
      </c>
      <c r="G217" s="206">
        <v>39154.677141888002</v>
      </c>
      <c r="H217"/>
    </row>
    <row r="218" spans="1:8" ht="29.25" customHeight="1">
      <c r="A218" s="6">
        <v>20</v>
      </c>
      <c r="B218" s="5" t="s">
        <v>667</v>
      </c>
      <c r="C218" s="154"/>
      <c r="D218" s="96">
        <v>560</v>
      </c>
      <c r="E218" s="151">
        <f t="shared" si="10"/>
        <v>560</v>
      </c>
      <c r="F218" s="149" t="s">
        <v>622</v>
      </c>
      <c r="G218" s="206">
        <v>5548.2336031015384</v>
      </c>
      <c r="H218"/>
    </row>
    <row r="219" spans="1:8" ht="20.100000000000001" customHeight="1">
      <c r="A219" s="6">
        <v>21</v>
      </c>
      <c r="B219" s="5" t="s">
        <v>116</v>
      </c>
      <c r="C219" s="154">
        <v>826.8</v>
      </c>
      <c r="D219" s="154">
        <v>956.6</v>
      </c>
      <c r="E219" s="220">
        <f t="shared" si="10"/>
        <v>1783.4</v>
      </c>
      <c r="F219" s="149" t="s">
        <v>622</v>
      </c>
      <c r="G219" s="206">
        <v>11450.886205437453</v>
      </c>
      <c r="H219"/>
    </row>
    <row r="220" spans="1:8" ht="20.100000000000001" customHeight="1">
      <c r="A220" s="6">
        <v>22</v>
      </c>
      <c r="B220" s="5" t="s">
        <v>668</v>
      </c>
      <c r="C220" s="96">
        <v>444</v>
      </c>
      <c r="D220" s="154">
        <v>1286.4000000000001</v>
      </c>
      <c r="E220" s="220">
        <f t="shared" si="10"/>
        <v>1730.4</v>
      </c>
      <c r="F220" s="149" t="s">
        <v>622</v>
      </c>
      <c r="G220" s="206">
        <v>13804.775020633477</v>
      </c>
      <c r="H220"/>
    </row>
    <row r="221" spans="1:8" ht="20.100000000000001" customHeight="1">
      <c r="A221" s="6">
        <v>23</v>
      </c>
      <c r="B221" s="5" t="s">
        <v>117</v>
      </c>
      <c r="C221" s="154">
        <v>193.8</v>
      </c>
      <c r="D221" s="154">
        <v>19.2</v>
      </c>
      <c r="E221" s="220">
        <f t="shared" si="10"/>
        <v>213</v>
      </c>
      <c r="F221" s="149" t="s">
        <v>622</v>
      </c>
      <c r="G221" s="206">
        <v>652.76544255409851</v>
      </c>
      <c r="H221"/>
    </row>
    <row r="222" spans="1:8" ht="20.100000000000001" customHeight="1">
      <c r="A222" s="536">
        <v>11</v>
      </c>
      <c r="B222" s="537"/>
      <c r="C222" s="537"/>
      <c r="D222" s="537"/>
      <c r="E222" s="537"/>
      <c r="F222" s="537"/>
      <c r="G222" s="538"/>
      <c r="H222"/>
    </row>
    <row r="223" spans="1:8" ht="20.100000000000001" customHeight="1">
      <c r="A223" s="6">
        <v>24</v>
      </c>
      <c r="B223" s="5" t="s">
        <v>118</v>
      </c>
      <c r="C223" s="154"/>
      <c r="D223" s="154">
        <v>147.6</v>
      </c>
      <c r="E223" s="220">
        <f t="shared" si="10"/>
        <v>147.6</v>
      </c>
      <c r="F223" s="149" t="s">
        <v>622</v>
      </c>
      <c r="G223" s="206">
        <v>1462.3558568174769</v>
      </c>
      <c r="H223"/>
    </row>
    <row r="224" spans="1:8" ht="20.100000000000001" customHeight="1">
      <c r="A224" s="6">
        <v>25</v>
      </c>
      <c r="B224" s="5" t="s">
        <v>669</v>
      </c>
      <c r="C224" s="154"/>
      <c r="D224" s="96">
        <v>270</v>
      </c>
      <c r="E224" s="151">
        <f t="shared" si="10"/>
        <v>270</v>
      </c>
      <c r="F224" s="149" t="s">
        <v>622</v>
      </c>
      <c r="G224" s="206">
        <v>2675.0412014953849</v>
      </c>
      <c r="H224"/>
    </row>
    <row r="225" spans="1:10" ht="20.100000000000001" customHeight="1">
      <c r="A225" s="6">
        <v>26</v>
      </c>
      <c r="B225" s="5" t="s">
        <v>670</v>
      </c>
      <c r="C225" s="96">
        <v>66</v>
      </c>
      <c r="D225" s="96">
        <v>550</v>
      </c>
      <c r="E225" s="151">
        <f t="shared" si="10"/>
        <v>616</v>
      </c>
      <c r="F225" s="149" t="s">
        <v>622</v>
      </c>
      <c r="G225" s="206">
        <v>5606.6794641893539</v>
      </c>
      <c r="H225"/>
    </row>
    <row r="226" spans="1:10" ht="20.100000000000001" customHeight="1">
      <c r="A226" s="6">
        <v>27</v>
      </c>
      <c r="B226" s="5" t="s">
        <v>671</v>
      </c>
      <c r="C226" s="96"/>
      <c r="D226" s="96">
        <v>118</v>
      </c>
      <c r="E226" s="151">
        <f t="shared" si="10"/>
        <v>118</v>
      </c>
      <c r="F226" s="149" t="s">
        <v>622</v>
      </c>
      <c r="G226" s="206">
        <v>1169.0920806535385</v>
      </c>
      <c r="H226"/>
    </row>
    <row r="227" spans="1:10" ht="20.100000000000001" customHeight="1">
      <c r="A227" s="6">
        <v>28</v>
      </c>
      <c r="B227" s="5" t="s">
        <v>672</v>
      </c>
      <c r="C227" s="96">
        <v>18</v>
      </c>
      <c r="D227" s="96">
        <v>150</v>
      </c>
      <c r="E227" s="151">
        <f t="shared" si="10"/>
        <v>168</v>
      </c>
      <c r="F227" s="149" t="s">
        <v>622</v>
      </c>
      <c r="G227" s="206">
        <v>1529.0943993243693</v>
      </c>
      <c r="H227"/>
    </row>
    <row r="228" spans="1:10" ht="20.100000000000001" customHeight="1">
      <c r="A228" s="6">
        <v>29</v>
      </c>
      <c r="B228" s="5" t="s">
        <v>673</v>
      </c>
      <c r="C228" s="154"/>
      <c r="D228" s="96">
        <v>144</v>
      </c>
      <c r="E228" s="151">
        <f t="shared" si="10"/>
        <v>144</v>
      </c>
      <c r="F228" s="149" t="s">
        <v>622</v>
      </c>
      <c r="G228" s="206">
        <v>1426.6886407975387</v>
      </c>
      <c r="H228"/>
    </row>
    <row r="229" spans="1:10" ht="20.100000000000001" customHeight="1">
      <c r="A229" s="6">
        <v>30</v>
      </c>
      <c r="B229" s="5" t="s">
        <v>674</v>
      </c>
      <c r="C229" s="154">
        <v>81.599999999999994</v>
      </c>
      <c r="D229" s="96">
        <v>506</v>
      </c>
      <c r="E229" s="220">
        <f t="shared" si="10"/>
        <v>587.6</v>
      </c>
      <c r="F229" s="149" t="s">
        <v>622</v>
      </c>
      <c r="G229" s="206">
        <v>5207.9791693067818</v>
      </c>
      <c r="H229"/>
    </row>
    <row r="230" spans="1:10" ht="20.100000000000001" customHeight="1">
      <c r="A230" s="6">
        <v>31</v>
      </c>
      <c r="B230" s="5" t="s">
        <v>675</v>
      </c>
      <c r="C230" s="96">
        <v>90</v>
      </c>
      <c r="D230" s="96">
        <v>250</v>
      </c>
      <c r="E230" s="151">
        <f t="shared" si="10"/>
        <v>340</v>
      </c>
      <c r="F230" s="149" t="s">
        <v>622</v>
      </c>
      <c r="G230" s="206">
        <v>2691.6919938526157</v>
      </c>
      <c r="H230"/>
    </row>
    <row r="231" spans="1:10" ht="20.100000000000001" customHeight="1">
      <c r="A231" s="6">
        <v>32</v>
      </c>
      <c r="B231" s="5" t="s">
        <v>676</v>
      </c>
      <c r="C231" s="96"/>
      <c r="D231" s="96">
        <v>840</v>
      </c>
      <c r="E231" s="151">
        <f t="shared" si="10"/>
        <v>840</v>
      </c>
      <c r="F231" s="149" t="s">
        <v>622</v>
      </c>
      <c r="G231" s="206">
        <v>8322.3504046523085</v>
      </c>
      <c r="H231"/>
      <c r="I231" s="10" t="s">
        <v>146</v>
      </c>
    </row>
    <row r="232" spans="1:10" ht="20.100000000000001" customHeight="1">
      <c r="A232" s="6">
        <v>33</v>
      </c>
      <c r="B232" s="5" t="s">
        <v>119</v>
      </c>
      <c r="C232" s="96">
        <v>42</v>
      </c>
      <c r="D232" s="96">
        <v>457</v>
      </c>
      <c r="E232" s="151">
        <f t="shared" si="10"/>
        <v>499</v>
      </c>
      <c r="F232" s="149" t="s">
        <v>622</v>
      </c>
      <c r="G232" s="206">
        <v>4627.995852349477</v>
      </c>
      <c r="H232"/>
    </row>
    <row r="233" spans="1:10" ht="20.100000000000001" customHeight="1">
      <c r="A233" s="6">
        <v>34</v>
      </c>
      <c r="B233" s="5" t="s">
        <v>120</v>
      </c>
      <c r="C233" s="154">
        <v>137.4</v>
      </c>
      <c r="D233" s="96">
        <v>437</v>
      </c>
      <c r="E233" s="220">
        <f t="shared" si="10"/>
        <v>574.4</v>
      </c>
      <c r="F233" s="149" t="s">
        <v>622</v>
      </c>
      <c r="G233" s="206">
        <v>4657.5347642547877</v>
      </c>
      <c r="H233"/>
    </row>
    <row r="234" spans="1:10" ht="20.100000000000001" customHeight="1">
      <c r="A234" s="6">
        <v>35</v>
      </c>
      <c r="B234" s="5" t="s">
        <v>677</v>
      </c>
      <c r="C234" s="96">
        <v>1560</v>
      </c>
      <c r="D234" s="96">
        <v>2420</v>
      </c>
      <c r="E234" s="151">
        <f t="shared" si="10"/>
        <v>3980</v>
      </c>
      <c r="F234" s="149" t="s">
        <v>622</v>
      </c>
      <c r="G234" s="206">
        <v>27699.529749515073</v>
      </c>
      <c r="H234"/>
    </row>
    <row r="235" spans="1:10" ht="20.100000000000001" customHeight="1" thickBot="1">
      <c r="A235" s="243">
        <v>36</v>
      </c>
      <c r="B235" s="108" t="s">
        <v>804</v>
      </c>
      <c r="C235" s="244">
        <v>1474</v>
      </c>
      <c r="D235" s="244">
        <v>5086</v>
      </c>
      <c r="E235" s="241">
        <f t="shared" si="10"/>
        <v>6560</v>
      </c>
      <c r="F235" s="242" t="s">
        <v>622</v>
      </c>
      <c r="G235" s="207">
        <v>53907.829487033421</v>
      </c>
      <c r="H235"/>
      <c r="J235" s="10" t="s">
        <v>146</v>
      </c>
    </row>
    <row r="236" spans="1:10" ht="20.100000000000001" customHeight="1" thickBot="1">
      <c r="A236" s="109"/>
      <c r="B236" s="110" t="s">
        <v>55</v>
      </c>
      <c r="C236" s="224">
        <f>SUM(C199:C235)</f>
        <v>5681.8</v>
      </c>
      <c r="D236" s="224">
        <f>SUM(D199:D235)</f>
        <v>21709.800000000003</v>
      </c>
      <c r="E236" s="224">
        <f>SUM(E199:E235)</f>
        <v>27391.600000000002</v>
      </c>
      <c r="F236" s="111"/>
      <c r="G236" s="208">
        <f>SUM(G199:G235)</f>
        <v>228651.83466162428</v>
      </c>
      <c r="H236"/>
      <c r="J236" s="197" t="s">
        <v>146</v>
      </c>
    </row>
    <row r="237" spans="1:10" ht="20.100000000000001" customHeight="1">
      <c r="A237" s="552" t="s">
        <v>146</v>
      </c>
      <c r="B237" s="529"/>
      <c r="C237" s="529"/>
      <c r="D237" s="529"/>
      <c r="E237" s="529"/>
      <c r="F237" s="529"/>
      <c r="G237" s="553"/>
    </row>
    <row r="238" spans="1:10" ht="20.100000000000001" customHeight="1" thickBot="1">
      <c r="A238" s="119" t="s">
        <v>146</v>
      </c>
      <c r="B238" s="35" t="s">
        <v>155</v>
      </c>
      <c r="C238" s="134"/>
      <c r="D238" s="134"/>
      <c r="E238" s="134"/>
      <c r="F238" s="107"/>
      <c r="G238" s="204" t="s">
        <v>148</v>
      </c>
    </row>
    <row r="239" spans="1:10" s="1" customFormat="1" ht="37.5" customHeight="1" thickBot="1">
      <c r="A239" s="102" t="s">
        <v>71</v>
      </c>
      <c r="B239" s="103" t="s">
        <v>72</v>
      </c>
      <c r="C239" s="130" t="s">
        <v>603</v>
      </c>
      <c r="D239" s="130" t="s">
        <v>604</v>
      </c>
      <c r="E239" s="130" t="s">
        <v>605</v>
      </c>
      <c r="F239" s="104" t="s">
        <v>593</v>
      </c>
      <c r="G239" s="88" t="s">
        <v>171</v>
      </c>
    </row>
    <row r="240" spans="1:10" ht="20.100000000000001" customHeight="1">
      <c r="A240" s="28">
        <v>1</v>
      </c>
      <c r="B240" s="5" t="s">
        <v>678</v>
      </c>
      <c r="C240" s="159"/>
      <c r="D240" s="226">
        <v>994</v>
      </c>
      <c r="E240" s="151">
        <f t="shared" ref="E240:E251" si="11">C240+D240</f>
        <v>994</v>
      </c>
      <c r="F240" s="149" t="s">
        <v>622</v>
      </c>
      <c r="G240" s="206">
        <v>9848.1146455052312</v>
      </c>
    </row>
    <row r="241" spans="1:7" ht="20.100000000000001" customHeight="1">
      <c r="A241" s="28">
        <v>2</v>
      </c>
      <c r="B241" s="5" t="s">
        <v>163</v>
      </c>
      <c r="C241" s="159"/>
      <c r="D241" s="159">
        <v>253.5</v>
      </c>
      <c r="E241" s="220">
        <f t="shared" si="11"/>
        <v>253.5</v>
      </c>
      <c r="F241" s="149" t="s">
        <v>622</v>
      </c>
      <c r="G241" s="206">
        <v>2511.5664614040002</v>
      </c>
    </row>
    <row r="242" spans="1:7" ht="20.100000000000001" customHeight="1">
      <c r="A242" s="28">
        <v>3</v>
      </c>
      <c r="B242" s="5" t="s">
        <v>164</v>
      </c>
      <c r="C242" s="226">
        <v>300</v>
      </c>
      <c r="D242" s="159"/>
      <c r="E242" s="151">
        <f t="shared" si="11"/>
        <v>300</v>
      </c>
      <c r="F242" s="149" t="s">
        <v>622</v>
      </c>
      <c r="G242" s="206">
        <v>716.00664156000005</v>
      </c>
    </row>
    <row r="243" spans="1:7" ht="20.100000000000001" customHeight="1">
      <c r="A243" s="28">
        <v>4</v>
      </c>
      <c r="B243" s="5" t="s">
        <v>165</v>
      </c>
      <c r="C243" s="226">
        <v>360</v>
      </c>
      <c r="D243" s="159"/>
      <c r="E243" s="151">
        <f t="shared" si="11"/>
        <v>360</v>
      </c>
      <c r="F243" s="149" t="s">
        <v>622</v>
      </c>
      <c r="G243" s="206">
        <v>859.20796987200015</v>
      </c>
    </row>
    <row r="244" spans="1:7" ht="20.100000000000001" customHeight="1">
      <c r="A244" s="28">
        <v>5</v>
      </c>
      <c r="B244" s="5" t="s">
        <v>166</v>
      </c>
      <c r="C244" s="226">
        <v>547</v>
      </c>
      <c r="D244" s="159"/>
      <c r="E244" s="151">
        <f t="shared" si="11"/>
        <v>547</v>
      </c>
      <c r="F244" s="149" t="s">
        <v>622</v>
      </c>
      <c r="G244" s="206">
        <v>1305.5187764443999</v>
      </c>
    </row>
    <row r="245" spans="1:7" ht="20.100000000000001" customHeight="1">
      <c r="A245" s="28">
        <v>6</v>
      </c>
      <c r="B245" s="5" t="s">
        <v>567</v>
      </c>
      <c r="C245" s="226">
        <v>422</v>
      </c>
      <c r="D245" s="159"/>
      <c r="E245" s="151">
        <f t="shared" si="11"/>
        <v>422</v>
      </c>
      <c r="F245" s="149" t="s">
        <v>622</v>
      </c>
      <c r="G245" s="206">
        <v>1007.1826757944002</v>
      </c>
    </row>
    <row r="246" spans="1:7" ht="20.100000000000001" customHeight="1">
      <c r="A246" s="28">
        <v>7</v>
      </c>
      <c r="B246" s="5" t="s">
        <v>568</v>
      </c>
      <c r="C246" s="226">
        <v>306</v>
      </c>
      <c r="D246" s="159"/>
      <c r="E246" s="151">
        <f t="shared" si="11"/>
        <v>306</v>
      </c>
      <c r="F246" s="149" t="s">
        <v>622</v>
      </c>
      <c r="G246" s="206">
        <v>730.32677439120016</v>
      </c>
    </row>
    <row r="247" spans="1:7" ht="20.100000000000001" customHeight="1">
      <c r="A247" s="28">
        <v>8</v>
      </c>
      <c r="B247" s="5" t="s">
        <v>569</v>
      </c>
      <c r="C247" s="226"/>
      <c r="D247" s="226">
        <v>3049</v>
      </c>
      <c r="E247" s="151">
        <f t="shared" si="11"/>
        <v>3049</v>
      </c>
      <c r="F247" s="149" t="s">
        <v>622</v>
      </c>
      <c r="G247" s="206">
        <v>30208.150456886768</v>
      </c>
    </row>
    <row r="248" spans="1:7" ht="20.100000000000001" customHeight="1">
      <c r="A248" s="28">
        <v>9</v>
      </c>
      <c r="B248" s="5" t="s">
        <v>805</v>
      </c>
      <c r="C248" s="226">
        <v>178</v>
      </c>
      <c r="D248" s="159"/>
      <c r="E248" s="151">
        <f t="shared" si="11"/>
        <v>178</v>
      </c>
      <c r="F248" s="149" t="s">
        <v>622</v>
      </c>
      <c r="G248" s="206">
        <v>424.83060732560006</v>
      </c>
    </row>
    <row r="249" spans="1:7" ht="20.100000000000001" customHeight="1">
      <c r="A249" s="539">
        <v>12</v>
      </c>
      <c r="B249" s="540"/>
      <c r="C249" s="540"/>
      <c r="D249" s="540"/>
      <c r="E249" s="540"/>
      <c r="F249" s="540"/>
      <c r="G249" s="541"/>
    </row>
    <row r="250" spans="1:7" ht="20.100000000000001" customHeight="1">
      <c r="A250" s="28">
        <v>10</v>
      </c>
      <c r="B250" s="5" t="s">
        <v>570</v>
      </c>
      <c r="C250" s="226"/>
      <c r="D250" s="226">
        <v>709</v>
      </c>
      <c r="E250" s="151">
        <f t="shared" si="11"/>
        <v>709</v>
      </c>
      <c r="F250" s="149" t="s">
        <v>622</v>
      </c>
      <c r="G250" s="206">
        <v>7024.4600439267697</v>
      </c>
    </row>
    <row r="251" spans="1:7" ht="20.100000000000001" customHeight="1" thickBot="1">
      <c r="A251" s="28">
        <v>11</v>
      </c>
      <c r="B251" s="108" t="s">
        <v>167</v>
      </c>
      <c r="C251" s="160"/>
      <c r="D251" s="227">
        <v>588</v>
      </c>
      <c r="E251" s="151">
        <f t="shared" si="11"/>
        <v>588</v>
      </c>
      <c r="F251" s="149" t="s">
        <v>622</v>
      </c>
      <c r="G251" s="206">
        <v>5825.6452832566147</v>
      </c>
    </row>
    <row r="252" spans="1:7" ht="20.100000000000001" customHeight="1" thickBot="1">
      <c r="A252" s="115"/>
      <c r="B252" s="110" t="s">
        <v>571</v>
      </c>
      <c r="C252" s="223">
        <f>SUM(C240:C251)</f>
        <v>2113</v>
      </c>
      <c r="D252" s="224">
        <f>SUM(D240:D251)</f>
        <v>5593.5</v>
      </c>
      <c r="E252" s="224">
        <f>SUM(E240:E251)</f>
        <v>7706.5</v>
      </c>
      <c r="F252" s="111"/>
      <c r="G252" s="208">
        <f>SUM(G240:G251)</f>
        <v>60461.010336366984</v>
      </c>
    </row>
    <row r="253" spans="1:7" ht="21.75" customHeight="1">
      <c r="A253" s="530" t="s">
        <v>146</v>
      </c>
      <c r="B253" s="530"/>
      <c r="C253" s="530"/>
      <c r="D253" s="530"/>
      <c r="E253" s="530"/>
      <c r="F253" s="530"/>
      <c r="G253" s="530"/>
    </row>
    <row r="254" spans="1:7" ht="19.5" thickBot="1">
      <c r="A254" s="119" t="s">
        <v>146</v>
      </c>
      <c r="B254" s="35" t="s">
        <v>156</v>
      </c>
      <c r="C254" s="134"/>
      <c r="D254" s="134"/>
      <c r="E254" s="134"/>
      <c r="F254" s="107"/>
      <c r="G254" s="204" t="s">
        <v>148</v>
      </c>
    </row>
    <row r="255" spans="1:7" s="1" customFormat="1" ht="42" customHeight="1" thickBot="1">
      <c r="A255" s="102" t="s">
        <v>71</v>
      </c>
      <c r="B255" s="103" t="s">
        <v>72</v>
      </c>
      <c r="C255" s="130" t="s">
        <v>603</v>
      </c>
      <c r="D255" s="130" t="s">
        <v>604</v>
      </c>
      <c r="E255" s="130" t="s">
        <v>605</v>
      </c>
      <c r="F255" s="104" t="s">
        <v>593</v>
      </c>
      <c r="G255" s="88" t="s">
        <v>171</v>
      </c>
    </row>
    <row r="256" spans="1:7" ht="21.95" customHeight="1">
      <c r="A256" s="34">
        <v>1</v>
      </c>
      <c r="B256" s="5" t="s">
        <v>83</v>
      </c>
      <c r="C256" s="131">
        <v>152</v>
      </c>
      <c r="D256" s="131">
        <v>747</v>
      </c>
      <c r="E256" s="151">
        <f t="shared" ref="E256:E272" si="12">C256+D256</f>
        <v>899</v>
      </c>
      <c r="F256" s="149" t="s">
        <v>622</v>
      </c>
      <c r="G256" s="206">
        <v>7763.724022527631</v>
      </c>
    </row>
    <row r="257" spans="1:7" ht="21.95" customHeight="1">
      <c r="A257" s="6">
        <v>2</v>
      </c>
      <c r="B257" s="5" t="s">
        <v>572</v>
      </c>
      <c r="C257" s="96"/>
      <c r="D257" s="96">
        <v>483</v>
      </c>
      <c r="E257" s="151">
        <f t="shared" si="12"/>
        <v>483</v>
      </c>
      <c r="F257" s="149" t="s">
        <v>622</v>
      </c>
      <c r="G257" s="206">
        <v>4785.3514826750779</v>
      </c>
    </row>
    <row r="258" spans="1:7" ht="21.95" customHeight="1">
      <c r="A258" s="6">
        <v>3</v>
      </c>
      <c r="B258" s="5" t="s">
        <v>84</v>
      </c>
      <c r="C258" s="96">
        <v>511</v>
      </c>
      <c r="D258" s="96">
        <v>994</v>
      </c>
      <c r="E258" s="151">
        <f t="shared" si="12"/>
        <v>1505</v>
      </c>
      <c r="F258" s="149" t="s">
        <v>622</v>
      </c>
      <c r="G258" s="206">
        <v>11067.712624962431</v>
      </c>
    </row>
    <row r="259" spans="1:7" ht="21.95" customHeight="1">
      <c r="A259" s="6">
        <v>4</v>
      </c>
      <c r="B259" s="5" t="s">
        <v>85</v>
      </c>
      <c r="C259" s="96">
        <v>353</v>
      </c>
      <c r="D259" s="96">
        <v>490</v>
      </c>
      <c r="E259" s="151">
        <f t="shared" si="12"/>
        <v>843</v>
      </c>
      <c r="F259" s="149" t="s">
        <v>622</v>
      </c>
      <c r="G259" s="206">
        <v>5697.2055509494467</v>
      </c>
    </row>
    <row r="260" spans="1:7" ht="21.95" customHeight="1">
      <c r="A260" s="6">
        <v>5</v>
      </c>
      <c r="B260" s="5" t="s">
        <v>86</v>
      </c>
      <c r="C260" s="96">
        <v>382</v>
      </c>
      <c r="D260" s="96">
        <v>742</v>
      </c>
      <c r="E260" s="151">
        <f t="shared" si="12"/>
        <v>1124</v>
      </c>
      <c r="F260" s="149" t="s">
        <v>622</v>
      </c>
      <c r="G260" s="206">
        <v>8263.1246476959404</v>
      </c>
    </row>
    <row r="261" spans="1:7" ht="21.95" customHeight="1">
      <c r="A261" s="6">
        <v>6</v>
      </c>
      <c r="B261" s="5" t="s">
        <v>679</v>
      </c>
      <c r="C261" s="96">
        <v>307</v>
      </c>
      <c r="D261" s="96">
        <v>640</v>
      </c>
      <c r="E261" s="151">
        <f t="shared" si="12"/>
        <v>947</v>
      </c>
      <c r="F261" s="149" t="s">
        <v>622</v>
      </c>
      <c r="G261" s="206">
        <v>7073.5518667410161</v>
      </c>
    </row>
    <row r="262" spans="1:7" ht="21.95" customHeight="1">
      <c r="A262" s="6">
        <v>7</v>
      </c>
      <c r="B262" s="5" t="s">
        <v>680</v>
      </c>
      <c r="C262" s="96">
        <v>468</v>
      </c>
      <c r="D262" s="96">
        <v>1365</v>
      </c>
      <c r="E262" s="151">
        <f t="shared" si="12"/>
        <v>1833</v>
      </c>
      <c r="F262" s="149" t="s">
        <v>622</v>
      </c>
      <c r="G262" s="206">
        <v>14640.789768393601</v>
      </c>
    </row>
    <row r="263" spans="1:7" ht="21.95" customHeight="1">
      <c r="A263" s="6">
        <v>8</v>
      </c>
      <c r="B263" s="5" t="s">
        <v>87</v>
      </c>
      <c r="C263" s="96"/>
      <c r="D263" s="96">
        <v>735</v>
      </c>
      <c r="E263" s="151">
        <f t="shared" si="12"/>
        <v>735</v>
      </c>
      <c r="F263" s="149" t="s">
        <v>622</v>
      </c>
      <c r="G263" s="206">
        <v>7282.056604070769</v>
      </c>
    </row>
    <row r="264" spans="1:7" ht="21.95" customHeight="1">
      <c r="A264" s="6">
        <v>9</v>
      </c>
      <c r="B264" s="5" t="s">
        <v>573</v>
      </c>
      <c r="C264" s="96"/>
      <c r="D264" s="96">
        <v>735</v>
      </c>
      <c r="E264" s="151">
        <f t="shared" si="12"/>
        <v>735</v>
      </c>
      <c r="F264" s="149" t="s">
        <v>622</v>
      </c>
      <c r="G264" s="206">
        <v>7282.056604070769</v>
      </c>
    </row>
    <row r="265" spans="1:7" ht="21.95" customHeight="1">
      <c r="A265" s="6">
        <v>10</v>
      </c>
      <c r="B265" s="5" t="s">
        <v>574</v>
      </c>
      <c r="C265" s="96"/>
      <c r="D265" s="96">
        <v>1344</v>
      </c>
      <c r="E265" s="151">
        <f t="shared" si="12"/>
        <v>1344</v>
      </c>
      <c r="F265" s="149" t="s">
        <v>622</v>
      </c>
      <c r="G265" s="206">
        <v>13315.760647443694</v>
      </c>
    </row>
    <row r="266" spans="1:7" ht="21.95" customHeight="1">
      <c r="A266" s="6">
        <v>11</v>
      </c>
      <c r="B266" s="5" t="s">
        <v>575</v>
      </c>
      <c r="C266" s="96"/>
      <c r="D266" s="96">
        <v>601</v>
      </c>
      <c r="E266" s="151">
        <f t="shared" si="12"/>
        <v>601</v>
      </c>
      <c r="F266" s="149" t="s">
        <v>622</v>
      </c>
      <c r="G266" s="206">
        <v>5954.4435633286148</v>
      </c>
    </row>
    <row r="267" spans="1:7" ht="21.95" customHeight="1">
      <c r="A267" s="6">
        <v>12</v>
      </c>
      <c r="B267" s="5" t="s">
        <v>576</v>
      </c>
      <c r="C267" s="96"/>
      <c r="D267" s="96">
        <v>378</v>
      </c>
      <c r="E267" s="151">
        <f t="shared" si="12"/>
        <v>378</v>
      </c>
      <c r="F267" s="149" t="s">
        <v>622</v>
      </c>
      <c r="G267" s="206">
        <v>3745.0576820935385</v>
      </c>
    </row>
    <row r="268" spans="1:7" ht="21.95" customHeight="1">
      <c r="A268" s="6">
        <v>13</v>
      </c>
      <c r="B268" s="5" t="s">
        <v>577</v>
      </c>
      <c r="C268" s="96"/>
      <c r="D268" s="96">
        <v>1600</v>
      </c>
      <c r="E268" s="151">
        <f t="shared" si="12"/>
        <v>1600</v>
      </c>
      <c r="F268" s="149" t="s">
        <v>622</v>
      </c>
      <c r="G268" s="206">
        <v>15852.096008861539</v>
      </c>
    </row>
    <row r="269" spans="1:7" ht="21.95" customHeight="1">
      <c r="A269" s="6">
        <v>14</v>
      </c>
      <c r="B269" s="5" t="s">
        <v>681</v>
      </c>
      <c r="C269" s="96">
        <v>691</v>
      </c>
      <c r="D269" s="96">
        <v>1344</v>
      </c>
      <c r="E269" s="151">
        <f t="shared" si="12"/>
        <v>2035</v>
      </c>
      <c r="F269" s="149" t="s">
        <v>622</v>
      </c>
      <c r="G269" s="206">
        <v>14964.962611836894</v>
      </c>
    </row>
    <row r="270" spans="1:7" ht="21.95" customHeight="1">
      <c r="A270" s="6">
        <v>15</v>
      </c>
      <c r="B270" s="5" t="s">
        <v>682</v>
      </c>
      <c r="C270" s="96">
        <v>853</v>
      </c>
      <c r="D270" s="96">
        <v>1659</v>
      </c>
      <c r="E270" s="151">
        <f t="shared" si="12"/>
        <v>2512</v>
      </c>
      <c r="F270" s="149" t="s">
        <v>622</v>
      </c>
      <c r="G270" s="206">
        <v>18472.487600023909</v>
      </c>
    </row>
    <row r="271" spans="1:7" ht="21.95" customHeight="1">
      <c r="A271" s="6">
        <v>16</v>
      </c>
      <c r="B271" s="5" t="s">
        <v>683</v>
      </c>
      <c r="C271" s="96">
        <v>600</v>
      </c>
      <c r="D271" s="96">
        <v>175</v>
      </c>
      <c r="E271" s="151">
        <f t="shared" si="12"/>
        <v>775</v>
      </c>
      <c r="F271" s="149" t="s">
        <v>622</v>
      </c>
      <c r="G271" s="206">
        <v>3165.836284089231</v>
      </c>
    </row>
    <row r="272" spans="1:7" ht="21.95" customHeight="1" thickBot="1">
      <c r="A272" s="7">
        <v>17</v>
      </c>
      <c r="B272" s="5" t="s">
        <v>684</v>
      </c>
      <c r="C272" s="126"/>
      <c r="D272" s="126">
        <v>776</v>
      </c>
      <c r="E272" s="151">
        <f t="shared" si="12"/>
        <v>776</v>
      </c>
      <c r="F272" s="149" t="s">
        <v>622</v>
      </c>
      <c r="G272" s="206">
        <v>7688.2665642978473</v>
      </c>
    </row>
    <row r="273" spans="1:41" ht="21.95" customHeight="1" thickBot="1">
      <c r="A273" s="115"/>
      <c r="B273" s="110" t="s">
        <v>578</v>
      </c>
      <c r="C273" s="223">
        <f>SUM(C256:C272)</f>
        <v>4317</v>
      </c>
      <c r="D273" s="223">
        <f>SUM(D256:D272)</f>
        <v>14808</v>
      </c>
      <c r="E273" s="223">
        <f>SUM(E256:E272)</f>
        <v>19125</v>
      </c>
      <c r="F273" s="112"/>
      <c r="G273" s="208">
        <f>SUM(G256:G272)</f>
        <v>157014.48413406193</v>
      </c>
    </row>
    <row r="274" spans="1:41" ht="20.25" customHeight="1">
      <c r="A274" s="530">
        <v>13</v>
      </c>
      <c r="B274" s="530"/>
      <c r="C274" s="530"/>
      <c r="D274" s="530"/>
      <c r="E274" s="530"/>
      <c r="F274" s="530"/>
      <c r="G274" s="530"/>
    </row>
    <row r="275" spans="1:41" ht="19.5" thickBot="1">
      <c r="A275" s="114" t="s">
        <v>146</v>
      </c>
      <c r="B275" s="106" t="s">
        <v>157</v>
      </c>
      <c r="C275" s="137"/>
      <c r="D275" s="137"/>
      <c r="E275" s="137"/>
      <c r="F275" s="116"/>
      <c r="G275" s="209" t="s">
        <v>148</v>
      </c>
    </row>
    <row r="276" spans="1:41" s="1" customFormat="1" ht="41.25" customHeight="1" thickBot="1">
      <c r="A276" s="117" t="s">
        <v>71</v>
      </c>
      <c r="B276" s="118" t="s">
        <v>72</v>
      </c>
      <c r="C276" s="130" t="s">
        <v>603</v>
      </c>
      <c r="D276" s="130" t="s">
        <v>604</v>
      </c>
      <c r="E276" s="130" t="s">
        <v>605</v>
      </c>
      <c r="F276" s="104" t="s">
        <v>593</v>
      </c>
      <c r="G276" s="88" t="s">
        <v>171</v>
      </c>
    </row>
    <row r="277" spans="1:41" ht="25.5" customHeight="1">
      <c r="A277" s="34">
        <v>1</v>
      </c>
      <c r="B277" s="5" t="s">
        <v>579</v>
      </c>
      <c r="C277" s="131"/>
      <c r="D277" s="131">
        <v>4960.8</v>
      </c>
      <c r="E277" s="151">
        <f t="shared" ref="E277:E284" si="13">C277+D277</f>
        <v>4960.8</v>
      </c>
      <c r="F277" s="149" t="s">
        <v>622</v>
      </c>
      <c r="G277" s="206">
        <v>49149.423675475198</v>
      </c>
    </row>
    <row r="278" spans="1:41" ht="32.25" customHeight="1">
      <c r="A278" s="6">
        <v>2</v>
      </c>
      <c r="B278" s="5" t="s">
        <v>685</v>
      </c>
      <c r="C278" s="96"/>
      <c r="D278" s="96">
        <v>4320</v>
      </c>
      <c r="E278" s="151">
        <f t="shared" si="13"/>
        <v>4320</v>
      </c>
      <c r="F278" s="149" t="s">
        <v>622</v>
      </c>
      <c r="G278" s="206">
        <v>42800.659223926159</v>
      </c>
    </row>
    <row r="279" spans="1:41" ht="21.75" customHeight="1">
      <c r="A279" s="6">
        <v>3</v>
      </c>
      <c r="B279" s="5" t="s">
        <v>686</v>
      </c>
      <c r="C279" s="96"/>
      <c r="D279" s="96">
        <v>3042</v>
      </c>
      <c r="E279" s="151">
        <f t="shared" si="13"/>
        <v>3042</v>
      </c>
      <c r="F279" s="149" t="s">
        <v>622</v>
      </c>
      <c r="G279" s="206">
        <v>30138.797536847997</v>
      </c>
    </row>
    <row r="280" spans="1:41" ht="25.5" customHeight="1">
      <c r="A280" s="6">
        <v>4</v>
      </c>
      <c r="B280" s="5" t="s">
        <v>806</v>
      </c>
      <c r="C280" s="96"/>
      <c r="D280" s="96">
        <v>8229.6</v>
      </c>
      <c r="E280" s="151">
        <f t="shared" si="13"/>
        <v>8229.6</v>
      </c>
      <c r="F280" s="149" t="s">
        <v>622</v>
      </c>
      <c r="G280" s="206">
        <v>81535.255821579325</v>
      </c>
    </row>
    <row r="281" spans="1:41" s="9" customFormat="1" ht="39.75" customHeight="1">
      <c r="A281" s="6">
        <v>5</v>
      </c>
      <c r="B281" s="5" t="s">
        <v>687</v>
      </c>
      <c r="C281" s="96"/>
      <c r="D281" s="96">
        <v>3510</v>
      </c>
      <c r="E281" s="151">
        <f t="shared" si="13"/>
        <v>3510</v>
      </c>
      <c r="F281" s="149" t="s">
        <v>622</v>
      </c>
      <c r="G281" s="206">
        <v>34775.535619440008</v>
      </c>
      <c r="AA281" s="30"/>
      <c r="AB281" s="30"/>
      <c r="AC281" s="30"/>
      <c r="AD281" s="30"/>
      <c r="AE281" s="30"/>
      <c r="AF281" s="30"/>
      <c r="AG281" s="30"/>
      <c r="AH281" s="30"/>
      <c r="AI281" s="30"/>
      <c r="AJ281" s="30"/>
      <c r="AK281" s="30"/>
      <c r="AL281" s="30"/>
      <c r="AM281" s="30"/>
      <c r="AN281" s="30"/>
      <c r="AO281" s="30"/>
    </row>
    <row r="282" spans="1:41" s="9" customFormat="1" ht="30" customHeight="1">
      <c r="A282" s="6">
        <v>6</v>
      </c>
      <c r="B282" s="5" t="s">
        <v>580</v>
      </c>
      <c r="C282" s="96"/>
      <c r="D282" s="96">
        <v>4725</v>
      </c>
      <c r="E282" s="151">
        <f t="shared" si="13"/>
        <v>4725</v>
      </c>
      <c r="F282" s="149" t="s">
        <v>622</v>
      </c>
      <c r="G282" s="206">
        <v>46813.221026169223</v>
      </c>
      <c r="AA282" s="30"/>
      <c r="AB282" s="30"/>
      <c r="AC282" s="30"/>
      <c r="AD282" s="30"/>
      <c r="AE282" s="30"/>
      <c r="AF282" s="30"/>
      <c r="AG282" s="30"/>
      <c r="AH282" s="30"/>
      <c r="AI282" s="30"/>
      <c r="AJ282" s="30"/>
      <c r="AK282" s="30"/>
      <c r="AL282" s="30"/>
      <c r="AM282" s="30"/>
      <c r="AN282" s="30"/>
      <c r="AO282" s="30"/>
    </row>
    <row r="283" spans="1:41" ht="30" customHeight="1">
      <c r="A283" s="6">
        <v>7</v>
      </c>
      <c r="B283" s="5" t="s">
        <v>688</v>
      </c>
      <c r="C283" s="96"/>
      <c r="D283" s="96">
        <v>1555.2</v>
      </c>
      <c r="E283" s="151">
        <f t="shared" si="13"/>
        <v>1555.2</v>
      </c>
      <c r="F283" s="149" t="s">
        <v>622</v>
      </c>
      <c r="G283" s="206">
        <v>15408.237320613414</v>
      </c>
    </row>
    <row r="284" spans="1:41" ht="26.25" customHeight="1" thickBot="1">
      <c r="A284" s="7">
        <v>8</v>
      </c>
      <c r="B284" s="108" t="s">
        <v>689</v>
      </c>
      <c r="C284" s="126"/>
      <c r="D284" s="126">
        <v>2736</v>
      </c>
      <c r="E284" s="241">
        <f t="shared" si="13"/>
        <v>2736</v>
      </c>
      <c r="F284" s="242" t="s">
        <v>622</v>
      </c>
      <c r="G284" s="207">
        <v>27107.084175153235</v>
      </c>
    </row>
    <row r="285" spans="1:41" ht="24.75" customHeight="1" thickBot="1">
      <c r="A285" s="109"/>
      <c r="B285" s="110" t="s">
        <v>581</v>
      </c>
      <c r="C285" s="223"/>
      <c r="D285" s="223">
        <f>SUM(D277:D284)</f>
        <v>33078.600000000006</v>
      </c>
      <c r="E285" s="223">
        <f>SUM(E277:E284)</f>
        <v>33078.600000000006</v>
      </c>
      <c r="F285" s="113"/>
      <c r="G285" s="208">
        <f>SUM(G277:G284)</f>
        <v>327728.21439920459</v>
      </c>
    </row>
    <row r="286" spans="1:41" ht="18.75" customHeight="1">
      <c r="A286" s="236"/>
      <c r="B286" s="237"/>
      <c r="C286" s="238"/>
      <c r="D286" s="238"/>
      <c r="E286" s="238"/>
      <c r="F286" s="239"/>
      <c r="G286" s="240"/>
    </row>
    <row r="287" spans="1:41" ht="21.75" customHeight="1" thickBot="1">
      <c r="A287" s="119" t="s">
        <v>146</v>
      </c>
      <c r="B287" s="35" t="s">
        <v>158</v>
      </c>
      <c r="C287" s="133"/>
      <c r="D287" s="133"/>
      <c r="E287" s="133"/>
      <c r="F287" s="107"/>
      <c r="G287" s="204" t="s">
        <v>148</v>
      </c>
    </row>
    <row r="288" spans="1:41" s="1" customFormat="1" ht="48" customHeight="1" thickBot="1">
      <c r="A288" s="102" t="s">
        <v>71</v>
      </c>
      <c r="B288" s="103" t="s">
        <v>72</v>
      </c>
      <c r="C288" s="130" t="s">
        <v>603</v>
      </c>
      <c r="D288" s="130" t="s">
        <v>604</v>
      </c>
      <c r="E288" s="130" t="s">
        <v>605</v>
      </c>
      <c r="F288" s="104" t="s">
        <v>593</v>
      </c>
      <c r="G288" s="88" t="s">
        <v>171</v>
      </c>
    </row>
    <row r="289" spans="1:7" ht="18" customHeight="1">
      <c r="A289" s="33">
        <v>1</v>
      </c>
      <c r="B289" s="31" t="s">
        <v>690</v>
      </c>
      <c r="C289" s="201">
        <v>387</v>
      </c>
      <c r="D289" s="201">
        <v>298</v>
      </c>
      <c r="E289" s="228">
        <f t="shared" ref="E289:E294" si="14">C289+D289</f>
        <v>685</v>
      </c>
      <c r="F289" s="229" t="s">
        <v>622</v>
      </c>
      <c r="G289" s="205">
        <v>3876.1014492628619</v>
      </c>
    </row>
    <row r="290" spans="1:7" ht="18" customHeight="1">
      <c r="A290" s="26"/>
      <c r="B290" s="5" t="s">
        <v>107</v>
      </c>
      <c r="C290" s="226">
        <v>852</v>
      </c>
      <c r="D290" s="226">
        <v>220</v>
      </c>
      <c r="E290" s="151">
        <f t="shared" si="14"/>
        <v>1072</v>
      </c>
      <c r="F290" s="149" t="s">
        <v>622</v>
      </c>
      <c r="G290" s="206">
        <v>4213.1220632488612</v>
      </c>
    </row>
    <row r="291" spans="1:7" ht="18" customHeight="1">
      <c r="A291" s="26">
        <v>2</v>
      </c>
      <c r="B291" s="5" t="s">
        <v>691</v>
      </c>
      <c r="C291" s="226">
        <v>396</v>
      </c>
      <c r="D291" s="226">
        <v>138</v>
      </c>
      <c r="E291" s="151">
        <f t="shared" si="14"/>
        <v>534</v>
      </c>
      <c r="F291" s="149" t="s">
        <v>622</v>
      </c>
      <c r="G291" s="206">
        <v>2312.3720476235076</v>
      </c>
    </row>
    <row r="292" spans="1:7" ht="18" customHeight="1">
      <c r="A292" s="26">
        <v>3</v>
      </c>
      <c r="B292" s="5" t="s">
        <v>692</v>
      </c>
      <c r="C292" s="226">
        <v>594</v>
      </c>
      <c r="D292" s="226">
        <v>89</v>
      </c>
      <c r="E292" s="151">
        <f t="shared" si="14"/>
        <v>683</v>
      </c>
      <c r="F292" s="149" t="s">
        <v>622</v>
      </c>
      <c r="G292" s="206">
        <v>2299.4659907817231</v>
      </c>
    </row>
    <row r="293" spans="1:7" ht="18" customHeight="1">
      <c r="A293" s="26"/>
      <c r="B293" s="5" t="s">
        <v>693</v>
      </c>
      <c r="C293" s="226">
        <v>411</v>
      </c>
      <c r="D293" s="226">
        <v>185</v>
      </c>
      <c r="E293" s="151">
        <f t="shared" si="14"/>
        <v>596</v>
      </c>
      <c r="F293" s="149" t="s">
        <v>622</v>
      </c>
      <c r="G293" s="206">
        <v>2813.8276999618161</v>
      </c>
    </row>
    <row r="294" spans="1:7" ht="18" customHeight="1" thickBot="1">
      <c r="A294" s="20">
        <v>4</v>
      </c>
      <c r="B294" s="25" t="s">
        <v>694</v>
      </c>
      <c r="C294" s="136">
        <v>432</v>
      </c>
      <c r="D294" s="136">
        <v>294</v>
      </c>
      <c r="E294" s="230">
        <f t="shared" si="14"/>
        <v>726</v>
      </c>
      <c r="F294" s="231" t="s">
        <v>622</v>
      </c>
      <c r="G294" s="211">
        <v>3943.8722054747077</v>
      </c>
    </row>
    <row r="295" spans="1:7" ht="18" customHeight="1" thickBot="1">
      <c r="A295" s="115"/>
      <c r="B295" s="110" t="s">
        <v>582</v>
      </c>
      <c r="C295" s="223">
        <f>SUM(C289:C294)</f>
        <v>3072</v>
      </c>
      <c r="D295" s="223">
        <f>SUM(D289:D294)</f>
        <v>1224</v>
      </c>
      <c r="E295" s="223">
        <f>SUM(E289:E294)</f>
        <v>4296</v>
      </c>
      <c r="F295" s="112"/>
      <c r="G295" s="208">
        <f>SUM(G289:G294)</f>
        <v>19458.761456353477</v>
      </c>
    </row>
    <row r="296" spans="1:7" ht="18" customHeight="1">
      <c r="A296" s="542">
        <v>14</v>
      </c>
      <c r="B296" s="543"/>
      <c r="C296" s="543"/>
      <c r="D296" s="543"/>
      <c r="E296" s="543"/>
      <c r="F296" s="543"/>
      <c r="G296" s="544"/>
    </row>
    <row r="297" spans="1:7" ht="23.25" customHeight="1" thickBot="1">
      <c r="A297" s="119" t="s">
        <v>146</v>
      </c>
      <c r="B297" s="35" t="s">
        <v>159</v>
      </c>
      <c r="C297" s="134"/>
      <c r="D297" s="134"/>
      <c r="E297" s="134"/>
      <c r="F297" s="107"/>
      <c r="G297" s="204" t="s">
        <v>148</v>
      </c>
    </row>
    <row r="298" spans="1:7" s="1" customFormat="1" ht="50.25" customHeight="1" thickBot="1">
      <c r="A298" s="102" t="s">
        <v>71</v>
      </c>
      <c r="B298" s="103" t="s">
        <v>72</v>
      </c>
      <c r="C298" s="130" t="s">
        <v>603</v>
      </c>
      <c r="D298" s="130" t="s">
        <v>604</v>
      </c>
      <c r="E298" s="130" t="s">
        <v>605</v>
      </c>
      <c r="F298" s="104" t="s">
        <v>593</v>
      </c>
      <c r="G298" s="88" t="s">
        <v>171</v>
      </c>
    </row>
    <row r="299" spans="1:7" ht="27.75" customHeight="1">
      <c r="A299" s="28">
        <v>1</v>
      </c>
      <c r="B299" s="5" t="s">
        <v>695</v>
      </c>
      <c r="C299" s="96">
        <v>24</v>
      </c>
      <c r="D299" s="96">
        <v>300</v>
      </c>
      <c r="E299" s="151">
        <f t="shared" ref="E299:E310" si="15">C299+D299</f>
        <v>324</v>
      </c>
      <c r="F299" s="149" t="s">
        <v>622</v>
      </c>
      <c r="G299" s="206">
        <v>3029.5485329863391</v>
      </c>
    </row>
    <row r="300" spans="1:7" ht="28.5" customHeight="1">
      <c r="A300" s="28">
        <v>2</v>
      </c>
      <c r="B300" s="5" t="s">
        <v>168</v>
      </c>
      <c r="C300" s="96"/>
      <c r="D300" s="96">
        <v>1478</v>
      </c>
      <c r="E300" s="151">
        <f t="shared" si="15"/>
        <v>1478</v>
      </c>
      <c r="F300" s="149" t="s">
        <v>622</v>
      </c>
      <c r="G300" s="206">
        <v>14643.373688185846</v>
      </c>
    </row>
    <row r="301" spans="1:7" ht="27.75" customHeight="1">
      <c r="A301" s="28">
        <v>3</v>
      </c>
      <c r="B301" s="5" t="s">
        <v>696</v>
      </c>
      <c r="C301" s="154">
        <v>1404.9</v>
      </c>
      <c r="D301" s="96">
        <v>2500</v>
      </c>
      <c r="E301" s="151">
        <f t="shared" si="15"/>
        <v>3904.9</v>
      </c>
      <c r="F301" s="149" t="s">
        <v>622</v>
      </c>
      <c r="G301" s="206">
        <v>28121.959116271639</v>
      </c>
    </row>
    <row r="302" spans="1:7" ht="28.5" customHeight="1">
      <c r="A302" s="28">
        <v>4</v>
      </c>
      <c r="B302" s="5" t="s">
        <v>807</v>
      </c>
      <c r="C302" s="154">
        <v>432.4</v>
      </c>
      <c r="D302" s="96">
        <v>1500</v>
      </c>
      <c r="E302" s="151">
        <f t="shared" si="15"/>
        <v>1932.4</v>
      </c>
      <c r="F302" s="149" t="s">
        <v>622</v>
      </c>
      <c r="G302" s="206">
        <v>15893.344247676174</v>
      </c>
    </row>
    <row r="303" spans="1:7" ht="76.5" customHeight="1">
      <c r="A303" s="28">
        <v>5</v>
      </c>
      <c r="B303" s="5" t="s">
        <v>169</v>
      </c>
      <c r="C303" s="96">
        <v>360</v>
      </c>
      <c r="D303" s="154">
        <v>5563.1</v>
      </c>
      <c r="E303" s="151">
        <f t="shared" si="15"/>
        <v>5923.1</v>
      </c>
      <c r="F303" s="149" t="s">
        <v>622</v>
      </c>
      <c r="G303" s="206">
        <v>55975.955036683015</v>
      </c>
    </row>
    <row r="304" spans="1:7" ht="27" customHeight="1">
      <c r="A304" s="28">
        <v>6</v>
      </c>
      <c r="B304" s="5" t="s">
        <v>697</v>
      </c>
      <c r="C304" s="96">
        <v>305</v>
      </c>
      <c r="D304" s="96">
        <v>408</v>
      </c>
      <c r="E304" s="151">
        <f t="shared" si="15"/>
        <v>713</v>
      </c>
      <c r="F304" s="149" t="s">
        <v>622</v>
      </c>
      <c r="G304" s="206">
        <v>4770.2245678456929</v>
      </c>
    </row>
    <row r="305" spans="1:10" ht="24.75" customHeight="1">
      <c r="A305" s="28">
        <v>7</v>
      </c>
      <c r="B305" s="5" t="s">
        <v>698</v>
      </c>
      <c r="C305" s="154">
        <v>467.4</v>
      </c>
      <c r="D305" s="96">
        <v>835</v>
      </c>
      <c r="E305" s="151">
        <f t="shared" si="15"/>
        <v>1302.4000000000001</v>
      </c>
      <c r="F305" s="149" t="s">
        <v>622</v>
      </c>
      <c r="G305" s="206">
        <v>9388.3509521750966</v>
      </c>
    </row>
    <row r="306" spans="1:10" ht="40.5" customHeight="1">
      <c r="A306" s="28">
        <v>8</v>
      </c>
      <c r="B306" s="5" t="s">
        <v>699</v>
      </c>
      <c r="C306" s="153"/>
      <c r="D306" s="153">
        <v>702.5</v>
      </c>
      <c r="E306" s="151">
        <f t="shared" si="15"/>
        <v>702.5</v>
      </c>
      <c r="F306" s="149" t="s">
        <v>622</v>
      </c>
      <c r="G306" s="206">
        <v>6960.0609038907705</v>
      </c>
    </row>
    <row r="307" spans="1:10" ht="33.75" customHeight="1">
      <c r="A307" s="28">
        <v>9</v>
      </c>
      <c r="B307" s="5" t="s">
        <v>700</v>
      </c>
      <c r="C307" s="154"/>
      <c r="D307" s="96">
        <v>2000</v>
      </c>
      <c r="E307" s="151">
        <f t="shared" si="15"/>
        <v>2000</v>
      </c>
      <c r="F307" s="149" t="s">
        <v>622</v>
      </c>
      <c r="G307" s="206">
        <v>19815.120011076924</v>
      </c>
    </row>
    <row r="308" spans="1:10" ht="27.75" customHeight="1">
      <c r="A308" s="28">
        <v>10</v>
      </c>
      <c r="B308" s="5" t="s">
        <v>121</v>
      </c>
      <c r="C308" s="154"/>
      <c r="D308" s="96">
        <v>750</v>
      </c>
      <c r="E308" s="151">
        <f t="shared" si="15"/>
        <v>750</v>
      </c>
      <c r="F308" s="149" t="s">
        <v>622</v>
      </c>
      <c r="G308" s="206">
        <v>7430.6700041538461</v>
      </c>
      <c r="J308" s="10">
        <v>6</v>
      </c>
    </row>
    <row r="309" spans="1:10" ht="30.75" customHeight="1">
      <c r="A309" s="28">
        <v>11</v>
      </c>
      <c r="B309" s="5" t="s">
        <v>701</v>
      </c>
      <c r="C309" s="154"/>
      <c r="D309" s="96">
        <v>1225</v>
      </c>
      <c r="E309" s="151">
        <f t="shared" si="15"/>
        <v>1225</v>
      </c>
      <c r="F309" s="149" t="s">
        <v>622</v>
      </c>
      <c r="G309" s="206">
        <v>12136.761006784616</v>
      </c>
    </row>
    <row r="310" spans="1:10" ht="29.25" customHeight="1" thickBot="1">
      <c r="A310" s="28">
        <v>12</v>
      </c>
      <c r="B310" s="5" t="s">
        <v>170</v>
      </c>
      <c r="C310" s="155"/>
      <c r="D310" s="126">
        <v>100</v>
      </c>
      <c r="E310" s="151">
        <f t="shared" si="15"/>
        <v>100</v>
      </c>
      <c r="F310" s="149" t="s">
        <v>622</v>
      </c>
      <c r="G310" s="206">
        <v>990.75600055384621</v>
      </c>
    </row>
    <row r="311" spans="1:10" ht="27.75" customHeight="1" thickBot="1">
      <c r="A311" s="115"/>
      <c r="B311" s="110" t="s">
        <v>583</v>
      </c>
      <c r="C311" s="224">
        <f>SUM(C299:C310)</f>
        <v>2993.7000000000003</v>
      </c>
      <c r="D311" s="224">
        <f>SUM(D299:D310)</f>
        <v>17361.599999999999</v>
      </c>
      <c r="E311" s="224">
        <f>SUM(E299:E310)</f>
        <v>20355.3</v>
      </c>
      <c r="F311" s="113" t="s">
        <v>146</v>
      </c>
      <c r="G311" s="208">
        <f>SUM(G299:G310)</f>
        <v>179156.1240682838</v>
      </c>
    </row>
    <row r="312" spans="1:10" ht="21" customHeight="1">
      <c r="A312" s="545" t="s">
        <v>146</v>
      </c>
      <c r="B312" s="545"/>
      <c r="C312" s="545"/>
      <c r="D312" s="545"/>
      <c r="E312" s="545"/>
      <c r="F312" s="545"/>
      <c r="G312" s="545"/>
    </row>
    <row r="313" spans="1:10" ht="21" customHeight="1">
      <c r="A313" s="529">
        <v>15</v>
      </c>
      <c r="B313" s="529"/>
      <c r="C313" s="529"/>
      <c r="D313" s="529"/>
      <c r="E313" s="529"/>
      <c r="F313" s="529"/>
      <c r="G313" s="529"/>
    </row>
    <row r="314" spans="1:10" ht="21.75" customHeight="1" thickBot="1">
      <c r="A314" s="119" t="s">
        <v>146</v>
      </c>
      <c r="B314" s="35" t="s">
        <v>160</v>
      </c>
      <c r="C314" s="133"/>
      <c r="D314" s="133"/>
      <c r="E314" s="133"/>
      <c r="F314" s="107"/>
      <c r="G314" s="204" t="s">
        <v>148</v>
      </c>
    </row>
    <row r="315" spans="1:10" s="1" customFormat="1" ht="48.75" customHeight="1" thickBot="1">
      <c r="A315" s="102" t="s">
        <v>71</v>
      </c>
      <c r="B315" s="103" t="s">
        <v>72</v>
      </c>
      <c r="C315" s="130" t="s">
        <v>603</v>
      </c>
      <c r="D315" s="130" t="s">
        <v>604</v>
      </c>
      <c r="E315" s="130" t="s">
        <v>605</v>
      </c>
      <c r="F315" s="104" t="s">
        <v>593</v>
      </c>
      <c r="G315" s="88" t="s">
        <v>171</v>
      </c>
    </row>
    <row r="316" spans="1:10" ht="20.100000000000001" customHeight="1">
      <c r="A316" s="33">
        <v>1</v>
      </c>
      <c r="B316" s="5" t="s">
        <v>128</v>
      </c>
      <c r="C316" s="131">
        <v>324</v>
      </c>
      <c r="D316" s="131">
        <v>540</v>
      </c>
      <c r="E316" s="151">
        <f t="shared" ref="E316:E345" si="16">C316+D316</f>
        <v>864</v>
      </c>
      <c r="F316" s="149" t="s">
        <v>622</v>
      </c>
      <c r="G316" s="206">
        <v>6123.3695758755694</v>
      </c>
    </row>
    <row r="317" spans="1:10" ht="20.100000000000001" customHeight="1">
      <c r="A317" s="26">
        <v>2</v>
      </c>
      <c r="B317" s="5" t="s">
        <v>129</v>
      </c>
      <c r="C317" s="96">
        <v>270</v>
      </c>
      <c r="D317" s="96">
        <v>560</v>
      </c>
      <c r="E317" s="151">
        <f t="shared" si="16"/>
        <v>830</v>
      </c>
      <c r="F317" s="149" t="s">
        <v>622</v>
      </c>
      <c r="G317" s="206">
        <v>6192.639580505539</v>
      </c>
    </row>
    <row r="318" spans="1:10" ht="20.100000000000001" customHeight="1">
      <c r="A318" s="26">
        <v>3</v>
      </c>
      <c r="B318" s="5" t="s">
        <v>702</v>
      </c>
      <c r="C318" s="96">
        <v>364</v>
      </c>
      <c r="D318" s="96">
        <v>709</v>
      </c>
      <c r="E318" s="151">
        <f t="shared" si="16"/>
        <v>1073</v>
      </c>
      <c r="F318" s="149" t="s">
        <v>622</v>
      </c>
      <c r="G318" s="206">
        <v>7893.2147690195698</v>
      </c>
    </row>
    <row r="319" spans="1:10" ht="20.100000000000001" customHeight="1">
      <c r="A319" s="26">
        <v>4</v>
      </c>
      <c r="B319" s="5" t="s">
        <v>130</v>
      </c>
      <c r="C319" s="96">
        <v>616</v>
      </c>
      <c r="D319" s="96">
        <v>684</v>
      </c>
      <c r="E319" s="151">
        <f t="shared" si="16"/>
        <v>1300</v>
      </c>
      <c r="F319" s="149" t="s">
        <v>622</v>
      </c>
      <c r="G319" s="206">
        <v>8246.9713477915066</v>
      </c>
    </row>
    <row r="320" spans="1:10" ht="20.100000000000001" customHeight="1">
      <c r="A320" s="26">
        <v>5</v>
      </c>
      <c r="B320" s="5" t="s">
        <v>703</v>
      </c>
      <c r="C320" s="96">
        <v>162</v>
      </c>
      <c r="D320" s="96">
        <v>326</v>
      </c>
      <c r="E320" s="151">
        <f t="shared" si="16"/>
        <v>488</v>
      </c>
      <c r="F320" s="149" t="s">
        <v>622</v>
      </c>
      <c r="G320" s="206">
        <v>3616.5081482479382</v>
      </c>
    </row>
    <row r="321" spans="1:7" ht="20.100000000000001" customHeight="1">
      <c r="A321" s="26">
        <v>6</v>
      </c>
      <c r="B321" s="5" t="s">
        <v>704</v>
      </c>
      <c r="C321" s="96">
        <v>235</v>
      </c>
      <c r="D321" s="96">
        <v>522</v>
      </c>
      <c r="E321" s="151">
        <f t="shared" si="16"/>
        <v>757</v>
      </c>
      <c r="F321" s="149" t="s">
        <v>622</v>
      </c>
      <c r="G321" s="206">
        <v>5732.6181921130765</v>
      </c>
    </row>
    <row r="322" spans="1:7" ht="20.100000000000001" customHeight="1">
      <c r="A322" s="26">
        <v>7</v>
      </c>
      <c r="B322" s="5" t="s">
        <v>808</v>
      </c>
      <c r="C322" s="96"/>
      <c r="D322" s="96">
        <v>648</v>
      </c>
      <c r="E322" s="151">
        <f t="shared" si="16"/>
        <v>648</v>
      </c>
      <c r="F322" s="149" t="s">
        <v>622</v>
      </c>
      <c r="G322" s="206">
        <v>6420.0988835889239</v>
      </c>
    </row>
    <row r="323" spans="1:7" ht="20.100000000000001" customHeight="1">
      <c r="A323" s="26">
        <v>8</v>
      </c>
      <c r="B323" s="5" t="s">
        <v>809</v>
      </c>
      <c r="C323" s="96"/>
      <c r="D323" s="96">
        <v>110</v>
      </c>
      <c r="E323" s="151">
        <f t="shared" si="16"/>
        <v>110</v>
      </c>
      <c r="F323" s="149" t="s">
        <v>622</v>
      </c>
      <c r="G323" s="206">
        <v>1089.8316006092309</v>
      </c>
    </row>
    <row r="324" spans="1:7" ht="20.100000000000001" customHeight="1">
      <c r="A324" s="26">
        <v>9</v>
      </c>
      <c r="B324" s="5" t="s">
        <v>810</v>
      </c>
      <c r="C324" s="96"/>
      <c r="D324" s="96">
        <v>120</v>
      </c>
      <c r="E324" s="151">
        <f t="shared" si="16"/>
        <v>120</v>
      </c>
      <c r="F324" s="149" t="s">
        <v>622</v>
      </c>
      <c r="G324" s="206">
        <v>1188.9072006646154</v>
      </c>
    </row>
    <row r="325" spans="1:7" ht="20.100000000000001" customHeight="1">
      <c r="A325" s="26">
        <v>10</v>
      </c>
      <c r="B325" s="5" t="s">
        <v>811</v>
      </c>
      <c r="C325" s="96"/>
      <c r="D325" s="96">
        <v>155</v>
      </c>
      <c r="E325" s="151">
        <f t="shared" si="16"/>
        <v>155</v>
      </c>
      <c r="F325" s="149" t="s">
        <v>622</v>
      </c>
      <c r="G325" s="206">
        <v>1535.6718008584619</v>
      </c>
    </row>
    <row r="326" spans="1:7" ht="20.100000000000001" customHeight="1">
      <c r="A326" s="26">
        <v>11</v>
      </c>
      <c r="B326" s="5" t="s">
        <v>131</v>
      </c>
      <c r="C326" s="96"/>
      <c r="D326" s="96">
        <v>267</v>
      </c>
      <c r="E326" s="151">
        <f t="shared" si="16"/>
        <v>267</v>
      </c>
      <c r="F326" s="149" t="s">
        <v>622</v>
      </c>
      <c r="G326" s="206">
        <v>2645.3185214787695</v>
      </c>
    </row>
    <row r="327" spans="1:7" ht="20.100000000000001" customHeight="1">
      <c r="A327" s="26">
        <v>12</v>
      </c>
      <c r="B327" s="5" t="s">
        <v>812</v>
      </c>
      <c r="C327" s="96"/>
      <c r="D327" s="96">
        <v>90</v>
      </c>
      <c r="E327" s="151">
        <f t="shared" si="16"/>
        <v>90</v>
      </c>
      <c r="F327" s="149" t="s">
        <v>622</v>
      </c>
      <c r="G327" s="206">
        <v>891.68040049846172</v>
      </c>
    </row>
    <row r="328" spans="1:7" ht="20.100000000000001" customHeight="1">
      <c r="A328" s="26">
        <v>13</v>
      </c>
      <c r="B328" s="5" t="s">
        <v>813</v>
      </c>
      <c r="C328" s="96"/>
      <c r="D328" s="96">
        <v>135</v>
      </c>
      <c r="E328" s="151">
        <f t="shared" si="16"/>
        <v>135</v>
      </c>
      <c r="F328" s="149" t="s">
        <v>622</v>
      </c>
      <c r="G328" s="206">
        <v>1337.5206007476925</v>
      </c>
    </row>
    <row r="329" spans="1:7" ht="20.100000000000001" customHeight="1">
      <c r="A329" s="26">
        <v>14</v>
      </c>
      <c r="B329" s="5" t="s">
        <v>814</v>
      </c>
      <c r="C329" s="96"/>
      <c r="D329" s="96">
        <v>109</v>
      </c>
      <c r="E329" s="151">
        <f t="shared" si="16"/>
        <v>109</v>
      </c>
      <c r="F329" s="149" t="s">
        <v>622</v>
      </c>
      <c r="G329" s="206">
        <v>1079.9240406036922</v>
      </c>
    </row>
    <row r="330" spans="1:7" ht="20.100000000000001" customHeight="1">
      <c r="A330" s="26">
        <v>15</v>
      </c>
      <c r="B330" s="5" t="s">
        <v>132</v>
      </c>
      <c r="C330" s="96"/>
      <c r="D330" s="96">
        <v>479</v>
      </c>
      <c r="E330" s="151">
        <f t="shared" si="16"/>
        <v>479</v>
      </c>
      <c r="F330" s="149" t="s">
        <v>622</v>
      </c>
      <c r="G330" s="206">
        <v>4745.7212426529231</v>
      </c>
    </row>
    <row r="331" spans="1:7" ht="20.100000000000001" customHeight="1">
      <c r="A331" s="26">
        <v>16</v>
      </c>
      <c r="B331" s="5" t="s">
        <v>815</v>
      </c>
      <c r="C331" s="96"/>
      <c r="D331" s="96">
        <v>155</v>
      </c>
      <c r="E331" s="151">
        <f t="shared" si="16"/>
        <v>155</v>
      </c>
      <c r="F331" s="149" t="s">
        <v>622</v>
      </c>
      <c r="G331" s="206">
        <v>1535.6718008584619</v>
      </c>
    </row>
    <row r="332" spans="1:7" ht="20.100000000000001" customHeight="1">
      <c r="A332" s="26">
        <v>17</v>
      </c>
      <c r="B332" s="5" t="s">
        <v>133</v>
      </c>
      <c r="C332" s="96"/>
      <c r="D332" s="96">
        <v>138</v>
      </c>
      <c r="E332" s="151">
        <f t="shared" si="16"/>
        <v>138</v>
      </c>
      <c r="F332" s="149" t="s">
        <v>622</v>
      </c>
      <c r="G332" s="206">
        <v>1367.2432807643079</v>
      </c>
    </row>
    <row r="333" spans="1:7" ht="20.100000000000001" customHeight="1">
      <c r="A333" s="26">
        <v>18</v>
      </c>
      <c r="B333" s="5" t="s">
        <v>134</v>
      </c>
      <c r="C333" s="96"/>
      <c r="D333" s="96">
        <v>166</v>
      </c>
      <c r="E333" s="151">
        <f t="shared" si="16"/>
        <v>166</v>
      </c>
      <c r="F333" s="149" t="s">
        <v>622</v>
      </c>
      <c r="G333" s="206">
        <v>1644.6549609193844</v>
      </c>
    </row>
    <row r="334" spans="1:7" ht="20.100000000000001" customHeight="1">
      <c r="A334" s="26">
        <v>19</v>
      </c>
      <c r="B334" s="5" t="s">
        <v>135</v>
      </c>
      <c r="C334" s="96"/>
      <c r="D334" s="96">
        <v>110</v>
      </c>
      <c r="E334" s="151">
        <f t="shared" si="16"/>
        <v>110</v>
      </c>
      <c r="F334" s="149" t="s">
        <v>622</v>
      </c>
      <c r="G334" s="206">
        <v>1089.8316006092309</v>
      </c>
    </row>
    <row r="335" spans="1:7" ht="20.100000000000001" customHeight="1">
      <c r="A335" s="26">
        <v>20</v>
      </c>
      <c r="B335" s="5" t="s">
        <v>136</v>
      </c>
      <c r="C335" s="96"/>
      <c r="D335" s="96">
        <v>157</v>
      </c>
      <c r="E335" s="151">
        <f t="shared" si="16"/>
        <v>157</v>
      </c>
      <c r="F335" s="149" t="s">
        <v>622</v>
      </c>
      <c r="G335" s="206">
        <v>1555.4869208695386</v>
      </c>
    </row>
    <row r="336" spans="1:7" ht="20.100000000000001" customHeight="1">
      <c r="A336" s="26">
        <v>21</v>
      </c>
      <c r="B336" s="5" t="s">
        <v>137</v>
      </c>
      <c r="C336" s="96"/>
      <c r="D336" s="96">
        <v>152</v>
      </c>
      <c r="E336" s="151">
        <f t="shared" si="16"/>
        <v>152</v>
      </c>
      <c r="F336" s="149" t="s">
        <v>622</v>
      </c>
      <c r="G336" s="206">
        <v>1505.949120841846</v>
      </c>
    </row>
    <row r="337" spans="1:41" ht="20.100000000000001" customHeight="1">
      <c r="A337" s="26">
        <v>22</v>
      </c>
      <c r="B337" s="5" t="s">
        <v>138</v>
      </c>
      <c r="C337" s="96"/>
      <c r="D337" s="96">
        <v>261</v>
      </c>
      <c r="E337" s="151">
        <f t="shared" si="16"/>
        <v>261</v>
      </c>
      <c r="F337" s="149" t="s">
        <v>622</v>
      </c>
      <c r="G337" s="206">
        <v>2585.8731614455387</v>
      </c>
    </row>
    <row r="338" spans="1:41" ht="20.100000000000001" customHeight="1">
      <c r="A338" s="33">
        <v>23</v>
      </c>
      <c r="B338" s="5" t="s">
        <v>139</v>
      </c>
      <c r="C338" s="131"/>
      <c r="D338" s="131">
        <v>522</v>
      </c>
      <c r="E338" s="151">
        <f t="shared" si="16"/>
        <v>522</v>
      </c>
      <c r="F338" s="149" t="s">
        <v>622</v>
      </c>
      <c r="G338" s="206">
        <v>5171.7463228910774</v>
      </c>
    </row>
    <row r="339" spans="1:41" ht="20.100000000000001" customHeight="1">
      <c r="A339" s="531">
        <v>16</v>
      </c>
      <c r="B339" s="532"/>
      <c r="C339" s="532"/>
      <c r="D339" s="532"/>
      <c r="E339" s="532"/>
      <c r="F339" s="532"/>
      <c r="G339" s="533"/>
    </row>
    <row r="340" spans="1:41" ht="20.100000000000001" customHeight="1">
      <c r="A340" s="26">
        <v>24</v>
      </c>
      <c r="B340" s="5" t="s">
        <v>140</v>
      </c>
      <c r="C340" s="96"/>
      <c r="D340" s="96">
        <v>136</v>
      </c>
      <c r="E340" s="151">
        <f t="shared" si="16"/>
        <v>136</v>
      </c>
      <c r="F340" s="149" t="s">
        <v>622</v>
      </c>
      <c r="G340" s="206">
        <v>1347.4281607532309</v>
      </c>
    </row>
    <row r="341" spans="1:41" ht="20.100000000000001" customHeight="1">
      <c r="A341" s="26">
        <v>25</v>
      </c>
      <c r="B341" s="5" t="s">
        <v>141</v>
      </c>
      <c r="C341" s="96"/>
      <c r="D341" s="96">
        <v>124</v>
      </c>
      <c r="E341" s="151">
        <f t="shared" si="16"/>
        <v>124</v>
      </c>
      <c r="F341" s="149" t="s">
        <v>622</v>
      </c>
      <c r="G341" s="206">
        <v>1228.5374406867693</v>
      </c>
    </row>
    <row r="342" spans="1:41" ht="20.100000000000001" customHeight="1">
      <c r="A342" s="26">
        <v>26</v>
      </c>
      <c r="B342" s="5" t="s">
        <v>142</v>
      </c>
      <c r="C342" s="96"/>
      <c r="D342" s="96">
        <v>192</v>
      </c>
      <c r="E342" s="151">
        <f t="shared" si="16"/>
        <v>192</v>
      </c>
      <c r="F342" s="149" t="s">
        <v>622</v>
      </c>
      <c r="G342" s="206">
        <v>1902.2515210633846</v>
      </c>
    </row>
    <row r="343" spans="1:41" ht="20.100000000000001" customHeight="1">
      <c r="A343" s="26">
        <v>27</v>
      </c>
      <c r="B343" s="5" t="s">
        <v>143</v>
      </c>
      <c r="C343" s="96"/>
      <c r="D343" s="96">
        <v>131</v>
      </c>
      <c r="E343" s="151">
        <f t="shared" si="16"/>
        <v>131</v>
      </c>
      <c r="F343" s="149" t="s">
        <v>622</v>
      </c>
      <c r="G343" s="206">
        <v>1297.8903607255386</v>
      </c>
    </row>
    <row r="344" spans="1:41" ht="20.100000000000001" customHeight="1">
      <c r="A344" s="26">
        <v>28</v>
      </c>
      <c r="B344" s="5" t="s">
        <v>144</v>
      </c>
      <c r="C344" s="96"/>
      <c r="D344" s="96">
        <v>220</v>
      </c>
      <c r="E344" s="151">
        <f t="shared" si="16"/>
        <v>220</v>
      </c>
      <c r="F344" s="149" t="s">
        <v>622</v>
      </c>
      <c r="G344" s="206">
        <v>2179.6632012184618</v>
      </c>
    </row>
    <row r="345" spans="1:41" ht="20.100000000000001" customHeight="1" thickBot="1">
      <c r="A345" s="120">
        <v>29</v>
      </c>
      <c r="B345" s="5" t="s">
        <v>816</v>
      </c>
      <c r="C345" s="126"/>
      <c r="D345" s="126">
        <v>501</v>
      </c>
      <c r="E345" s="151">
        <f t="shared" si="16"/>
        <v>501</v>
      </c>
      <c r="F345" s="149" t="s">
        <v>622</v>
      </c>
      <c r="G345" s="206">
        <v>4963.6875627747695</v>
      </c>
    </row>
    <row r="346" spans="1:41" ht="20.100000000000001" customHeight="1" thickBot="1">
      <c r="A346" s="115"/>
      <c r="B346" s="110" t="s">
        <v>584</v>
      </c>
      <c r="C346" s="222">
        <f>SUM(C316:C345)</f>
        <v>1971</v>
      </c>
      <c r="D346" s="222">
        <f>SUM(D316:D345)</f>
        <v>8419</v>
      </c>
      <c r="E346" s="222">
        <f>SUM(E316:E345)</f>
        <v>10390</v>
      </c>
      <c r="F346" s="112"/>
      <c r="G346" s="208">
        <f>SUM(G316:G345)</f>
        <v>88115.911321677486</v>
      </c>
    </row>
    <row r="347" spans="1:41" s="9" customFormat="1" ht="19.5" thickBot="1">
      <c r="A347" s="162"/>
      <c r="B347" s="163" t="s">
        <v>230</v>
      </c>
      <c r="C347" s="232">
        <f>C52+C69+C89+C100+C132+C180+C195+C236+C252+C273+C285+C295+C311+C346</f>
        <v>172447.49</v>
      </c>
      <c r="D347" s="234">
        <f>D52+D69+D89+D100+D132+D180+D195+D236+D252+D273+D285+D295+D311+D346</f>
        <v>228115.02000000002</v>
      </c>
      <c r="E347" s="232">
        <f>E52+E69+E89+E100+E132+E180+E195+E236+E252+E273+E285+E295+E311+E346</f>
        <v>400560.50999999995</v>
      </c>
      <c r="F347" s="103"/>
      <c r="G347" s="233">
        <v>4092256</v>
      </c>
      <c r="AA347" s="30"/>
      <c r="AB347" s="30"/>
      <c r="AC347" s="30"/>
      <c r="AD347" s="30"/>
      <c r="AE347" s="30"/>
      <c r="AF347" s="30"/>
      <c r="AG347" s="30"/>
      <c r="AH347" s="30"/>
      <c r="AI347" s="30"/>
      <c r="AJ347" s="30"/>
      <c r="AK347" s="30"/>
      <c r="AL347" s="30"/>
      <c r="AM347" s="30"/>
      <c r="AN347" s="30"/>
      <c r="AO347" s="30"/>
    </row>
    <row r="348" spans="1:41" ht="18.75">
      <c r="A348" s="122"/>
      <c r="B348" s="123"/>
      <c r="C348" s="161"/>
      <c r="D348" s="161"/>
      <c r="E348" s="161"/>
      <c r="F348" s="124"/>
      <c r="G348" s="212"/>
    </row>
    <row r="349" spans="1:41" s="121" customFormat="1" ht="19.5" customHeight="1">
      <c r="A349" s="122"/>
      <c r="B349" s="123"/>
      <c r="C349" s="138"/>
      <c r="D349" s="138"/>
      <c r="E349" s="138"/>
      <c r="F349" s="124"/>
      <c r="G349" s="212"/>
    </row>
    <row r="350" spans="1:41" s="121" customFormat="1" ht="19.5" customHeight="1">
      <c r="A350" s="98" t="s">
        <v>596</v>
      </c>
      <c r="B350" s="123"/>
      <c r="C350" s="138"/>
      <c r="D350" s="138"/>
      <c r="E350" s="138"/>
      <c r="F350" s="124"/>
      <c r="G350" s="212"/>
    </row>
    <row r="351" spans="1:41" s="121" customFormat="1" ht="15" customHeight="1">
      <c r="A351" s="16" t="s">
        <v>591</v>
      </c>
      <c r="B351" s="123"/>
      <c r="C351" s="138"/>
      <c r="D351" s="138"/>
      <c r="E351" s="138"/>
      <c r="F351" s="124"/>
      <c r="G351" s="212"/>
    </row>
    <row r="352" spans="1:41" s="121" customFormat="1" ht="15" customHeight="1">
      <c r="A352" s="16"/>
      <c r="B352" s="123"/>
      <c r="C352" s="138"/>
      <c r="D352" s="138"/>
      <c r="E352" s="138"/>
      <c r="F352" s="124"/>
      <c r="G352" s="212"/>
    </row>
    <row r="353" spans="1:10">
      <c r="A353" s="547" t="s">
        <v>2</v>
      </c>
      <c r="B353" s="547"/>
      <c r="C353" s="547"/>
      <c r="D353" s="547"/>
      <c r="E353" s="547"/>
      <c r="F353" s="547"/>
      <c r="G353" s="547"/>
      <c r="H353" s="547"/>
      <c r="I353" s="547"/>
      <c r="J353" s="547"/>
    </row>
    <row r="354" spans="1:10">
      <c r="A354" s="148" t="s">
        <v>592</v>
      </c>
      <c r="B354" s="148"/>
      <c r="C354" s="148"/>
      <c r="D354" s="148"/>
      <c r="E354" s="148"/>
      <c r="F354" s="148"/>
      <c r="G354" s="213"/>
      <c r="H354" s="148"/>
      <c r="I354" s="148"/>
      <c r="J354" s="148"/>
    </row>
    <row r="355" spans="1:10">
      <c r="A355" s="148"/>
      <c r="B355" s="148"/>
      <c r="C355" s="148"/>
      <c r="D355" s="148"/>
      <c r="E355" s="148"/>
      <c r="F355" s="148"/>
      <c r="G355" s="213"/>
      <c r="H355" s="148"/>
      <c r="I355" s="148"/>
      <c r="J355" s="148"/>
    </row>
    <row r="356" spans="1:10">
      <c r="A356" s="125"/>
      <c r="B356" s="125"/>
      <c r="C356" s="125"/>
      <c r="D356" s="125"/>
      <c r="E356" s="125"/>
      <c r="F356" s="125"/>
      <c r="G356" s="214"/>
      <c r="H356" s="125"/>
      <c r="I356" s="125"/>
      <c r="J356" s="125"/>
    </row>
    <row r="357" spans="1:10" ht="17.25" customHeight="1">
      <c r="A357" s="546" t="s">
        <v>145</v>
      </c>
      <c r="B357" s="546"/>
      <c r="C357" s="546"/>
      <c r="D357" s="546"/>
      <c r="E357" s="546"/>
      <c r="F357" s="546"/>
      <c r="G357" s="546"/>
    </row>
    <row r="358" spans="1:10" ht="18.75">
      <c r="A358" s="534" t="s">
        <v>715</v>
      </c>
      <c r="B358" s="534"/>
      <c r="C358" s="534"/>
      <c r="D358" s="534"/>
      <c r="E358" s="534"/>
      <c r="F358" s="534"/>
      <c r="G358" s="534"/>
    </row>
    <row r="359" spans="1:10" ht="18.75">
      <c r="A359" s="22"/>
      <c r="B359" s="2"/>
      <c r="C359" s="128"/>
      <c r="D359" s="128"/>
      <c r="E359" s="128"/>
      <c r="F359" s="3"/>
      <c r="G359"/>
    </row>
    <row r="360" spans="1:10" ht="18.75">
      <c r="A360" s="534" t="s">
        <v>716</v>
      </c>
      <c r="B360" s="534"/>
      <c r="C360" s="534"/>
      <c r="D360" s="534"/>
      <c r="E360" s="534"/>
      <c r="F360" s="534"/>
      <c r="G360" s="534"/>
    </row>
    <row r="367" spans="1:10" s="27" customFormat="1" ht="15">
      <c r="A367" s="29"/>
      <c r="B367" s="30"/>
      <c r="C367" s="139"/>
      <c r="D367" s="139"/>
      <c r="E367" s="139"/>
      <c r="G367" s="215"/>
    </row>
    <row r="368" spans="1:10" s="27" customFormat="1" ht="15">
      <c r="A368" s="29"/>
      <c r="B368" s="30"/>
      <c r="C368" s="139"/>
      <c r="D368" s="139"/>
      <c r="E368" s="139"/>
      <c r="G368" s="215"/>
    </row>
    <row r="369" spans="1:7" s="27" customFormat="1" ht="15">
      <c r="A369" s="29"/>
      <c r="B369" s="30"/>
      <c r="C369" s="139"/>
      <c r="D369" s="139"/>
      <c r="E369" s="139"/>
      <c r="G369" s="215"/>
    </row>
    <row r="370" spans="1:7" s="27" customFormat="1" ht="15">
      <c r="A370" s="29"/>
      <c r="B370" s="30"/>
      <c r="C370" s="139"/>
      <c r="D370" s="139"/>
      <c r="E370" s="139"/>
      <c r="G370" s="215"/>
    </row>
    <row r="371" spans="1:7" s="27" customFormat="1" ht="15">
      <c r="A371" s="29"/>
      <c r="B371" s="30"/>
      <c r="C371" s="139"/>
      <c r="D371" s="139"/>
      <c r="E371" s="139"/>
      <c r="G371" s="215"/>
    </row>
    <row r="372" spans="1:7" s="27" customFormat="1" ht="15">
      <c r="A372" s="29"/>
      <c r="B372" s="30"/>
      <c r="C372" s="139"/>
      <c r="D372" s="139"/>
      <c r="E372" s="139"/>
      <c r="G372" s="215"/>
    </row>
    <row r="373" spans="1:7" s="27" customFormat="1" ht="15">
      <c r="A373" s="29"/>
      <c r="B373" s="30"/>
      <c r="C373" s="139"/>
      <c r="D373" s="139"/>
      <c r="E373" s="139"/>
      <c r="G373" s="215"/>
    </row>
    <row r="374" spans="1:7" s="27" customFormat="1" ht="15">
      <c r="A374" s="29"/>
      <c r="B374" s="30"/>
      <c r="C374" s="139"/>
      <c r="D374" s="139"/>
      <c r="E374" s="139"/>
      <c r="G374" s="215"/>
    </row>
    <row r="375" spans="1:7" s="27" customFormat="1" ht="15">
      <c r="A375" s="29"/>
      <c r="B375" s="30"/>
      <c r="C375" s="139"/>
      <c r="D375" s="139"/>
      <c r="E375" s="139"/>
      <c r="G375" s="215"/>
    </row>
    <row r="376" spans="1:7" s="27" customFormat="1" ht="15">
      <c r="A376" s="29"/>
      <c r="B376" s="30"/>
      <c r="C376" s="139"/>
      <c r="D376" s="139"/>
      <c r="E376" s="139"/>
      <c r="G376" s="215"/>
    </row>
    <row r="377" spans="1:7" s="27" customFormat="1" ht="15">
      <c r="A377" s="29"/>
      <c r="B377" s="30"/>
      <c r="C377" s="139"/>
      <c r="D377" s="139"/>
      <c r="E377" s="139"/>
      <c r="G377" s="215"/>
    </row>
    <row r="378" spans="1:7" s="27" customFormat="1" ht="15">
      <c r="A378" s="29"/>
      <c r="B378" s="30"/>
      <c r="C378" s="139"/>
      <c r="D378" s="139"/>
      <c r="E378" s="139"/>
      <c r="G378" s="215"/>
    </row>
    <row r="379" spans="1:7" s="27" customFormat="1" ht="15">
      <c r="A379" s="29"/>
      <c r="B379" s="30"/>
      <c r="C379" s="139"/>
      <c r="D379" s="139"/>
      <c r="E379" s="139"/>
      <c r="G379" s="215"/>
    </row>
    <row r="380" spans="1:7" s="27" customFormat="1" ht="15">
      <c r="A380" s="29"/>
      <c r="B380" s="30"/>
      <c r="C380" s="139"/>
      <c r="D380" s="139"/>
      <c r="E380" s="139"/>
      <c r="G380" s="215"/>
    </row>
    <row r="381" spans="1:7" s="27" customFormat="1" ht="15">
      <c r="A381" s="29"/>
      <c r="B381" s="30"/>
      <c r="C381" s="139"/>
      <c r="D381" s="139"/>
      <c r="E381" s="139"/>
      <c r="G381" s="215"/>
    </row>
    <row r="382" spans="1:7" s="27" customFormat="1" ht="15">
      <c r="A382" s="29"/>
      <c r="B382" s="30"/>
      <c r="C382" s="139"/>
      <c r="D382" s="139"/>
      <c r="E382" s="139"/>
      <c r="G382" s="215"/>
    </row>
    <row r="383" spans="1:7" s="27" customFormat="1" ht="15">
      <c r="A383" s="29"/>
      <c r="B383" s="30"/>
      <c r="C383" s="139"/>
      <c r="D383" s="139"/>
      <c r="E383" s="139"/>
      <c r="G383" s="215"/>
    </row>
    <row r="384" spans="1:7" s="27" customFormat="1" ht="15">
      <c r="A384" s="29"/>
      <c r="B384" s="30"/>
      <c r="C384" s="139"/>
      <c r="D384" s="139"/>
      <c r="E384" s="139"/>
      <c r="G384" s="215"/>
    </row>
    <row r="385" spans="1:7" s="27" customFormat="1" ht="15">
      <c r="A385" s="29"/>
      <c r="B385" s="30"/>
      <c r="C385" s="139"/>
      <c r="D385" s="139"/>
      <c r="E385" s="139"/>
      <c r="G385" s="215"/>
    </row>
    <row r="386" spans="1:7" s="27" customFormat="1" ht="15">
      <c r="A386" s="29"/>
      <c r="B386" s="30"/>
      <c r="C386" s="139"/>
      <c r="D386" s="139"/>
      <c r="E386" s="139"/>
      <c r="G386" s="215"/>
    </row>
    <row r="387" spans="1:7" s="27" customFormat="1" ht="15">
      <c r="A387" s="29"/>
      <c r="B387" s="30"/>
      <c r="C387" s="139"/>
      <c r="D387" s="139"/>
      <c r="E387" s="139"/>
      <c r="G387" s="215"/>
    </row>
    <row r="388" spans="1:7" s="27" customFormat="1" ht="15">
      <c r="A388" s="29"/>
      <c r="B388" s="30"/>
      <c r="C388" s="139"/>
      <c r="D388" s="139"/>
      <c r="E388" s="139"/>
      <c r="G388" s="215"/>
    </row>
    <row r="389" spans="1:7" s="27" customFormat="1" ht="15">
      <c r="A389" s="29"/>
      <c r="B389" s="30"/>
      <c r="C389" s="139"/>
      <c r="D389" s="139"/>
      <c r="E389" s="139"/>
      <c r="G389" s="215"/>
    </row>
    <row r="390" spans="1:7" s="27" customFormat="1" ht="15">
      <c r="A390" s="29"/>
      <c r="B390" s="30"/>
      <c r="C390" s="139"/>
      <c r="D390" s="139"/>
      <c r="E390" s="139"/>
      <c r="G390" s="215"/>
    </row>
    <row r="391" spans="1:7" s="27" customFormat="1" ht="15">
      <c r="A391" s="29"/>
      <c r="B391" s="30"/>
      <c r="C391" s="139"/>
      <c r="D391" s="139"/>
      <c r="E391" s="139"/>
      <c r="G391" s="215"/>
    </row>
    <row r="392" spans="1:7" s="27" customFormat="1" ht="15">
      <c r="A392" s="29"/>
      <c r="B392" s="30"/>
      <c r="C392" s="139"/>
      <c r="D392" s="139"/>
      <c r="E392" s="139"/>
      <c r="G392" s="215"/>
    </row>
    <row r="393" spans="1:7" s="27" customFormat="1" ht="15">
      <c r="A393" s="29"/>
      <c r="B393" s="30"/>
      <c r="C393" s="139"/>
      <c r="D393" s="139"/>
      <c r="E393" s="139"/>
      <c r="G393" s="215"/>
    </row>
    <row r="394" spans="1:7" s="27" customFormat="1" ht="15">
      <c r="A394" s="29"/>
      <c r="B394" s="30"/>
      <c r="C394" s="139"/>
      <c r="D394" s="139"/>
      <c r="E394" s="139"/>
      <c r="G394" s="215"/>
    </row>
    <row r="395" spans="1:7" s="27" customFormat="1" ht="15">
      <c r="A395" s="29"/>
      <c r="B395" s="30"/>
      <c r="C395" s="139"/>
      <c r="D395" s="139"/>
      <c r="E395" s="139"/>
      <c r="G395" s="215"/>
    </row>
    <row r="396" spans="1:7" s="27" customFormat="1" ht="15">
      <c r="A396" s="29"/>
      <c r="B396" s="30"/>
      <c r="C396" s="139"/>
      <c r="D396" s="139"/>
      <c r="E396" s="139"/>
      <c r="G396" s="215"/>
    </row>
    <row r="397" spans="1:7" s="27" customFormat="1" ht="15">
      <c r="A397" s="29"/>
      <c r="B397" s="30"/>
      <c r="C397" s="139"/>
      <c r="D397" s="139"/>
      <c r="E397" s="139"/>
      <c r="G397" s="215"/>
    </row>
    <row r="398" spans="1:7" s="27" customFormat="1" ht="15">
      <c r="A398" s="29"/>
      <c r="B398" s="30"/>
      <c r="C398" s="139"/>
      <c r="D398" s="139"/>
      <c r="E398" s="139"/>
      <c r="G398" s="215"/>
    </row>
    <row r="399" spans="1:7" s="27" customFormat="1" ht="15">
      <c r="A399" s="29"/>
      <c r="B399" s="30"/>
      <c r="C399" s="139"/>
      <c r="D399" s="139"/>
      <c r="E399" s="139"/>
      <c r="G399" s="215"/>
    </row>
    <row r="400" spans="1:7" s="27" customFormat="1" ht="15">
      <c r="A400" s="29"/>
      <c r="B400" s="30"/>
      <c r="C400" s="139"/>
      <c r="D400" s="139"/>
      <c r="E400" s="139"/>
      <c r="G400" s="215"/>
    </row>
    <row r="401" spans="1:7" s="27" customFormat="1" ht="15">
      <c r="A401" s="29"/>
      <c r="B401" s="30"/>
      <c r="C401" s="139"/>
      <c r="D401" s="139"/>
      <c r="E401" s="139"/>
      <c r="G401" s="215"/>
    </row>
    <row r="402" spans="1:7" s="27" customFormat="1" ht="15">
      <c r="A402" s="29"/>
      <c r="B402" s="30"/>
      <c r="C402" s="139"/>
      <c r="D402" s="139"/>
      <c r="E402" s="139"/>
      <c r="G402" s="215"/>
    </row>
    <row r="403" spans="1:7" s="27" customFormat="1" ht="15">
      <c r="A403" s="29"/>
      <c r="B403" s="30"/>
      <c r="C403" s="139"/>
      <c r="D403" s="139"/>
      <c r="E403" s="139"/>
      <c r="G403" s="215"/>
    </row>
    <row r="404" spans="1:7" s="27" customFormat="1" ht="15">
      <c r="A404" s="29"/>
      <c r="B404" s="30"/>
      <c r="C404" s="139"/>
      <c r="D404" s="139"/>
      <c r="E404" s="139"/>
      <c r="G404" s="215"/>
    </row>
    <row r="405" spans="1:7" s="27" customFormat="1" ht="15">
      <c r="A405" s="29"/>
      <c r="B405" s="30"/>
      <c r="C405" s="139"/>
      <c r="D405" s="139"/>
      <c r="E405" s="139"/>
      <c r="G405" s="215"/>
    </row>
    <row r="406" spans="1:7" s="27" customFormat="1" ht="15">
      <c r="A406" s="29"/>
      <c r="B406" s="30"/>
      <c r="C406" s="139"/>
      <c r="D406" s="139"/>
      <c r="E406" s="139"/>
      <c r="G406" s="215"/>
    </row>
    <row r="407" spans="1:7" s="27" customFormat="1" ht="15">
      <c r="A407" s="29"/>
      <c r="B407" s="30"/>
      <c r="C407" s="139"/>
      <c r="D407" s="139"/>
      <c r="E407" s="139"/>
      <c r="G407" s="215"/>
    </row>
    <row r="408" spans="1:7" s="27" customFormat="1" ht="15">
      <c r="A408" s="29"/>
      <c r="B408" s="30"/>
      <c r="C408" s="139"/>
      <c r="D408" s="139"/>
      <c r="E408" s="139"/>
      <c r="G408" s="215"/>
    </row>
    <row r="409" spans="1:7" s="27" customFormat="1" ht="15">
      <c r="A409" s="29"/>
      <c r="B409" s="30"/>
      <c r="C409" s="139"/>
      <c r="D409" s="139"/>
      <c r="E409" s="139"/>
      <c r="G409" s="215"/>
    </row>
    <row r="410" spans="1:7" s="27" customFormat="1" ht="15">
      <c r="A410" s="29"/>
      <c r="B410" s="30"/>
      <c r="C410" s="139"/>
      <c r="D410" s="139"/>
      <c r="E410" s="139"/>
      <c r="G410" s="215"/>
    </row>
    <row r="411" spans="1:7" s="27" customFormat="1" ht="15">
      <c r="A411" s="29"/>
      <c r="B411" s="30"/>
      <c r="C411" s="139"/>
      <c r="D411" s="139"/>
      <c r="E411" s="139"/>
      <c r="G411" s="215"/>
    </row>
    <row r="412" spans="1:7" s="27" customFormat="1" ht="15">
      <c r="A412" s="29"/>
      <c r="B412" s="30"/>
      <c r="C412" s="139"/>
      <c r="D412" s="139"/>
      <c r="E412" s="139"/>
      <c r="G412" s="215"/>
    </row>
    <row r="413" spans="1:7" s="27" customFormat="1" ht="15">
      <c r="A413" s="29"/>
      <c r="B413" s="30"/>
      <c r="C413" s="139"/>
      <c r="D413" s="139"/>
      <c r="E413" s="139"/>
      <c r="G413" s="215"/>
    </row>
    <row r="414" spans="1:7" s="27" customFormat="1" ht="15">
      <c r="A414" s="29"/>
      <c r="B414" s="30"/>
      <c r="C414" s="139"/>
      <c r="D414" s="139"/>
      <c r="E414" s="139"/>
      <c r="G414" s="215"/>
    </row>
    <row r="415" spans="1:7" s="27" customFormat="1" ht="15">
      <c r="A415" s="29"/>
      <c r="B415" s="30"/>
      <c r="C415" s="139"/>
      <c r="D415" s="139"/>
      <c r="E415" s="139"/>
      <c r="G415" s="215"/>
    </row>
    <row r="416" spans="1:7" s="27" customFormat="1" ht="15">
      <c r="A416" s="29"/>
      <c r="B416" s="30"/>
      <c r="C416" s="139"/>
      <c r="D416" s="139"/>
      <c r="E416" s="139"/>
      <c r="G416" s="215"/>
    </row>
    <row r="417" spans="1:7" s="27" customFormat="1" ht="15">
      <c r="A417" s="29"/>
      <c r="B417" s="30"/>
      <c r="C417" s="139"/>
      <c r="D417" s="139"/>
      <c r="E417" s="139"/>
      <c r="G417" s="215"/>
    </row>
    <row r="418" spans="1:7" s="27" customFormat="1" ht="15">
      <c r="A418" s="29"/>
      <c r="B418" s="30"/>
      <c r="C418" s="139"/>
      <c r="D418" s="139"/>
      <c r="E418" s="139"/>
      <c r="G418" s="215"/>
    </row>
    <row r="419" spans="1:7" s="27" customFormat="1" ht="15">
      <c r="A419" s="29"/>
      <c r="B419" s="30"/>
      <c r="C419" s="139"/>
      <c r="D419" s="139"/>
      <c r="E419" s="139"/>
      <c r="G419" s="215"/>
    </row>
    <row r="420" spans="1:7" s="27" customFormat="1" ht="15">
      <c r="A420" s="29"/>
      <c r="B420" s="30"/>
      <c r="C420" s="139"/>
      <c r="D420" s="139"/>
      <c r="E420" s="139"/>
      <c r="G420" s="215"/>
    </row>
    <row r="421" spans="1:7" s="27" customFormat="1" ht="15">
      <c r="A421" s="29"/>
      <c r="B421" s="30"/>
      <c r="C421" s="139"/>
      <c r="D421" s="139"/>
      <c r="E421" s="139"/>
      <c r="G421" s="215"/>
    </row>
    <row r="422" spans="1:7" s="27" customFormat="1" ht="15">
      <c r="A422" s="29"/>
      <c r="B422" s="30"/>
      <c r="C422" s="139"/>
      <c r="D422" s="139"/>
      <c r="E422" s="139"/>
      <c r="G422" s="215"/>
    </row>
    <row r="423" spans="1:7" s="27" customFormat="1" ht="15">
      <c r="A423" s="29"/>
      <c r="B423" s="30"/>
      <c r="C423" s="139"/>
      <c r="D423" s="139"/>
      <c r="E423" s="139"/>
      <c r="G423" s="215"/>
    </row>
    <row r="424" spans="1:7" s="27" customFormat="1" ht="15">
      <c r="A424" s="29"/>
      <c r="B424" s="30"/>
      <c r="C424" s="139"/>
      <c r="D424" s="139"/>
      <c r="E424" s="139"/>
      <c r="G424" s="215"/>
    </row>
    <row r="425" spans="1:7" s="27" customFormat="1" ht="15">
      <c r="A425" s="29"/>
      <c r="B425" s="30"/>
      <c r="C425" s="139"/>
      <c r="D425" s="139"/>
      <c r="E425" s="139"/>
      <c r="G425" s="215"/>
    </row>
    <row r="426" spans="1:7" s="27" customFormat="1" ht="15">
      <c r="A426" s="29"/>
      <c r="B426" s="30"/>
      <c r="C426" s="139"/>
      <c r="D426" s="139"/>
      <c r="E426" s="139"/>
      <c r="G426" s="215"/>
    </row>
    <row r="427" spans="1:7" s="27" customFormat="1" ht="15">
      <c r="A427" s="29"/>
      <c r="B427" s="30"/>
      <c r="C427" s="139"/>
      <c r="D427" s="139"/>
      <c r="E427" s="139"/>
      <c r="G427" s="215"/>
    </row>
    <row r="428" spans="1:7" s="27" customFormat="1" ht="15">
      <c r="A428" s="29"/>
      <c r="B428" s="30"/>
      <c r="C428" s="139"/>
      <c r="D428" s="139"/>
      <c r="E428" s="139"/>
      <c r="G428" s="215"/>
    </row>
    <row r="429" spans="1:7" s="27" customFormat="1" ht="15">
      <c r="A429" s="29"/>
      <c r="B429" s="30"/>
      <c r="C429" s="139"/>
      <c r="D429" s="139"/>
      <c r="E429" s="139"/>
      <c r="G429" s="215"/>
    </row>
    <row r="430" spans="1:7" s="27" customFormat="1" ht="15">
      <c r="A430" s="29"/>
      <c r="B430" s="30"/>
      <c r="C430" s="139"/>
      <c r="D430" s="139"/>
      <c r="E430" s="139"/>
      <c r="G430" s="215"/>
    </row>
    <row r="431" spans="1:7" s="27" customFormat="1" ht="15">
      <c r="A431" s="29"/>
      <c r="B431" s="30"/>
      <c r="C431" s="139"/>
      <c r="D431" s="139"/>
      <c r="E431" s="139"/>
      <c r="G431" s="215"/>
    </row>
    <row r="432" spans="1:7" s="27" customFormat="1" ht="15">
      <c r="A432" s="29"/>
      <c r="B432" s="30"/>
      <c r="C432" s="139"/>
      <c r="D432" s="139"/>
      <c r="E432" s="139"/>
      <c r="G432" s="215"/>
    </row>
    <row r="433" spans="1:7" s="27" customFormat="1" ht="15">
      <c r="A433" s="29"/>
      <c r="B433" s="30"/>
      <c r="C433" s="139"/>
      <c r="D433" s="139"/>
      <c r="E433" s="139"/>
      <c r="G433" s="215"/>
    </row>
    <row r="434" spans="1:7" s="27" customFormat="1" ht="15">
      <c r="A434" s="29"/>
      <c r="B434" s="30"/>
      <c r="C434" s="139"/>
      <c r="D434" s="139"/>
      <c r="E434" s="139"/>
      <c r="G434" s="215"/>
    </row>
    <row r="435" spans="1:7" s="27" customFormat="1" ht="15">
      <c r="A435" s="29"/>
      <c r="B435" s="30"/>
      <c r="C435" s="139"/>
      <c r="D435" s="139"/>
      <c r="E435" s="139"/>
      <c r="G435" s="215"/>
    </row>
    <row r="436" spans="1:7" s="27" customFormat="1" ht="15">
      <c r="A436" s="29"/>
      <c r="B436" s="30"/>
      <c r="C436" s="139"/>
      <c r="D436" s="139"/>
      <c r="E436" s="139"/>
      <c r="G436" s="215"/>
    </row>
    <row r="437" spans="1:7" s="27" customFormat="1" ht="15">
      <c r="A437" s="29"/>
      <c r="B437" s="30"/>
      <c r="C437" s="139"/>
      <c r="D437" s="139"/>
      <c r="E437" s="139"/>
      <c r="G437" s="215"/>
    </row>
    <row r="438" spans="1:7" s="27" customFormat="1" ht="15">
      <c r="A438" s="29"/>
      <c r="B438" s="30"/>
      <c r="C438" s="139"/>
      <c r="D438" s="139"/>
      <c r="E438" s="139"/>
      <c r="G438" s="215"/>
    </row>
    <row r="439" spans="1:7" s="27" customFormat="1" ht="15">
      <c r="A439" s="29"/>
      <c r="B439" s="30"/>
      <c r="C439" s="139"/>
      <c r="D439" s="139"/>
      <c r="E439" s="139"/>
      <c r="G439" s="215"/>
    </row>
    <row r="440" spans="1:7" s="27" customFormat="1" ht="15">
      <c r="A440" s="29"/>
      <c r="B440" s="30"/>
      <c r="C440" s="139"/>
      <c r="D440" s="139"/>
      <c r="E440" s="139"/>
      <c r="G440" s="215"/>
    </row>
    <row r="441" spans="1:7" s="27" customFormat="1" ht="15">
      <c r="A441" s="29"/>
      <c r="B441" s="30"/>
      <c r="C441" s="139"/>
      <c r="D441" s="139"/>
      <c r="E441" s="139"/>
      <c r="G441" s="215"/>
    </row>
    <row r="442" spans="1:7" s="27" customFormat="1" ht="15">
      <c r="A442" s="29"/>
      <c r="B442" s="30"/>
      <c r="C442" s="139"/>
      <c r="D442" s="139"/>
      <c r="E442" s="139"/>
      <c r="G442" s="215"/>
    </row>
    <row r="443" spans="1:7" s="27" customFormat="1" ht="15">
      <c r="A443" s="29"/>
      <c r="B443" s="30"/>
      <c r="C443" s="139"/>
      <c r="D443" s="139"/>
      <c r="E443" s="139"/>
      <c r="G443" s="215"/>
    </row>
    <row r="444" spans="1:7" s="27" customFormat="1" ht="15">
      <c r="A444" s="29"/>
      <c r="B444" s="30"/>
      <c r="C444" s="139"/>
      <c r="D444" s="139"/>
      <c r="E444" s="139"/>
      <c r="G444" s="215"/>
    </row>
    <row r="445" spans="1:7" s="27" customFormat="1" ht="15">
      <c r="A445" s="29"/>
      <c r="B445" s="30"/>
      <c r="C445" s="139"/>
      <c r="D445" s="139"/>
      <c r="E445" s="139"/>
      <c r="G445" s="215"/>
    </row>
    <row r="446" spans="1:7" s="27" customFormat="1" ht="15">
      <c r="A446" s="29"/>
      <c r="B446" s="30"/>
      <c r="C446" s="139"/>
      <c r="D446" s="139"/>
      <c r="E446" s="139"/>
      <c r="G446" s="215"/>
    </row>
    <row r="447" spans="1:7" s="27" customFormat="1" ht="15">
      <c r="A447" s="29"/>
      <c r="B447" s="30"/>
      <c r="C447" s="139"/>
      <c r="D447" s="139"/>
      <c r="E447" s="139"/>
      <c r="G447" s="215"/>
    </row>
    <row r="448" spans="1:7" s="27" customFormat="1" ht="15">
      <c r="A448" s="29"/>
      <c r="B448" s="30"/>
      <c r="C448" s="139"/>
      <c r="D448" s="139"/>
      <c r="E448" s="139"/>
      <c r="G448" s="215"/>
    </row>
    <row r="449" spans="1:7" s="27" customFormat="1" ht="15">
      <c r="A449" s="29"/>
      <c r="B449" s="30"/>
      <c r="C449" s="139"/>
      <c r="D449" s="139"/>
      <c r="E449" s="139"/>
      <c r="G449" s="215"/>
    </row>
    <row r="450" spans="1:7" s="27" customFormat="1" ht="15">
      <c r="A450" s="29"/>
      <c r="B450" s="30"/>
      <c r="C450" s="139"/>
      <c r="D450" s="139"/>
      <c r="E450" s="139"/>
      <c r="G450" s="215"/>
    </row>
    <row r="451" spans="1:7" s="27" customFormat="1" ht="15">
      <c r="A451" s="29"/>
      <c r="B451" s="30"/>
      <c r="C451" s="139"/>
      <c r="D451" s="139"/>
      <c r="E451" s="139"/>
      <c r="G451" s="215"/>
    </row>
    <row r="452" spans="1:7" s="27" customFormat="1" ht="15">
      <c r="A452" s="29"/>
      <c r="B452" s="30"/>
      <c r="C452" s="139"/>
      <c r="D452" s="139"/>
      <c r="E452" s="139"/>
      <c r="G452" s="215"/>
    </row>
    <row r="453" spans="1:7" s="27" customFormat="1" ht="15">
      <c r="A453" s="29"/>
      <c r="B453" s="30"/>
      <c r="C453" s="139"/>
      <c r="D453" s="139"/>
      <c r="E453" s="139"/>
      <c r="G453" s="215"/>
    </row>
    <row r="454" spans="1:7" s="27" customFormat="1" ht="15">
      <c r="A454" s="29"/>
      <c r="B454" s="30"/>
      <c r="C454" s="139"/>
      <c r="D454" s="139"/>
      <c r="E454" s="139"/>
      <c r="G454" s="215"/>
    </row>
    <row r="455" spans="1:7" s="27" customFormat="1" ht="15">
      <c r="A455" s="29"/>
      <c r="B455" s="30"/>
      <c r="C455" s="139"/>
      <c r="D455" s="139"/>
      <c r="E455" s="139"/>
      <c r="G455" s="215"/>
    </row>
    <row r="456" spans="1:7" s="27" customFormat="1" ht="15">
      <c r="A456" s="29"/>
      <c r="B456" s="30"/>
      <c r="C456" s="139"/>
      <c r="D456" s="139"/>
      <c r="E456" s="139"/>
      <c r="G456" s="215"/>
    </row>
    <row r="457" spans="1:7" s="27" customFormat="1" ht="15">
      <c r="A457" s="29"/>
      <c r="B457" s="30"/>
      <c r="C457" s="139"/>
      <c r="D457" s="139"/>
      <c r="E457" s="139"/>
      <c r="G457" s="215"/>
    </row>
    <row r="458" spans="1:7" s="27" customFormat="1" ht="15">
      <c r="A458" s="29"/>
      <c r="B458" s="30"/>
      <c r="C458" s="139"/>
      <c r="D458" s="139"/>
      <c r="E458" s="139"/>
      <c r="G458" s="215"/>
    </row>
    <row r="459" spans="1:7" s="27" customFormat="1" ht="15">
      <c r="A459" s="29"/>
      <c r="B459" s="30"/>
      <c r="C459" s="139"/>
      <c r="D459" s="139"/>
      <c r="E459" s="139"/>
      <c r="G459" s="215"/>
    </row>
    <row r="460" spans="1:7" s="27" customFormat="1" ht="15">
      <c r="A460" s="29"/>
      <c r="B460" s="30"/>
      <c r="C460" s="139"/>
      <c r="D460" s="139"/>
      <c r="E460" s="139"/>
      <c r="G460" s="215"/>
    </row>
    <row r="461" spans="1:7" s="27" customFormat="1" ht="15">
      <c r="A461" s="29"/>
      <c r="B461" s="30"/>
      <c r="C461" s="139"/>
      <c r="D461" s="139"/>
      <c r="E461" s="139"/>
      <c r="G461" s="215"/>
    </row>
    <row r="462" spans="1:7" s="27" customFormat="1" ht="15">
      <c r="A462" s="29"/>
      <c r="B462" s="30"/>
      <c r="C462" s="139"/>
      <c r="D462" s="139"/>
      <c r="E462" s="139"/>
      <c r="G462" s="215"/>
    </row>
    <row r="463" spans="1:7" s="27" customFormat="1" ht="15">
      <c r="A463" s="29"/>
      <c r="B463" s="30"/>
      <c r="C463" s="139"/>
      <c r="D463" s="139"/>
      <c r="E463" s="139"/>
      <c r="G463" s="215"/>
    </row>
    <row r="464" spans="1:7" s="27" customFormat="1" ht="15">
      <c r="A464" s="29"/>
      <c r="B464" s="30"/>
      <c r="C464" s="139"/>
      <c r="D464" s="139"/>
      <c r="E464" s="139"/>
      <c r="G464" s="215"/>
    </row>
    <row r="465" spans="1:7" s="27" customFormat="1" ht="15">
      <c r="A465" s="29"/>
      <c r="B465" s="30"/>
      <c r="C465" s="139"/>
      <c r="D465" s="139"/>
      <c r="E465" s="139"/>
      <c r="G465" s="215"/>
    </row>
    <row r="466" spans="1:7" s="27" customFormat="1" ht="15">
      <c r="A466" s="29"/>
      <c r="B466" s="30"/>
      <c r="C466" s="139"/>
      <c r="D466" s="139"/>
      <c r="E466" s="139"/>
      <c r="G466" s="215"/>
    </row>
    <row r="467" spans="1:7" s="27" customFormat="1" ht="15">
      <c r="A467" s="29"/>
      <c r="B467" s="30"/>
      <c r="C467" s="139"/>
      <c r="D467" s="139"/>
      <c r="E467" s="139"/>
      <c r="G467" s="215"/>
    </row>
    <row r="468" spans="1:7" s="27" customFormat="1" ht="15">
      <c r="A468" s="29"/>
      <c r="B468" s="30"/>
      <c r="C468" s="139"/>
      <c r="D468" s="139"/>
      <c r="E468" s="139"/>
      <c r="G468" s="215"/>
    </row>
    <row r="469" spans="1:7" s="27" customFormat="1" ht="15">
      <c r="A469" s="29"/>
      <c r="B469" s="30"/>
      <c r="C469" s="139"/>
      <c r="D469" s="139"/>
      <c r="E469" s="139"/>
      <c r="G469" s="215"/>
    </row>
    <row r="470" spans="1:7" s="27" customFormat="1" ht="15">
      <c r="A470" s="29"/>
      <c r="B470" s="30"/>
      <c r="C470" s="139"/>
      <c r="D470" s="139"/>
      <c r="E470" s="139"/>
      <c r="G470" s="215"/>
    </row>
    <row r="471" spans="1:7" s="27" customFormat="1" ht="15">
      <c r="A471" s="29"/>
      <c r="B471" s="30"/>
      <c r="C471" s="139"/>
      <c r="D471" s="139"/>
      <c r="E471" s="139"/>
      <c r="G471" s="215"/>
    </row>
    <row r="472" spans="1:7" s="27" customFormat="1" ht="15">
      <c r="A472" s="29"/>
      <c r="B472" s="30"/>
      <c r="C472" s="139"/>
      <c r="D472" s="139"/>
      <c r="E472" s="139"/>
      <c r="G472" s="215"/>
    </row>
    <row r="473" spans="1:7" s="27" customFormat="1" ht="15">
      <c r="A473" s="29"/>
      <c r="B473" s="30"/>
      <c r="C473" s="139"/>
      <c r="D473" s="139"/>
      <c r="E473" s="139"/>
      <c r="G473" s="215"/>
    </row>
    <row r="474" spans="1:7" s="27" customFormat="1" ht="15">
      <c r="A474" s="29"/>
      <c r="B474" s="30"/>
      <c r="C474" s="139"/>
      <c r="D474" s="139"/>
      <c r="E474" s="139"/>
      <c r="G474" s="215"/>
    </row>
    <row r="475" spans="1:7" s="27" customFormat="1" ht="15">
      <c r="A475" s="29"/>
      <c r="B475" s="30"/>
      <c r="C475" s="139"/>
      <c r="D475" s="139"/>
      <c r="E475" s="139"/>
      <c r="G475" s="215"/>
    </row>
    <row r="476" spans="1:7" s="27" customFormat="1" ht="15">
      <c r="A476" s="29"/>
      <c r="B476" s="30"/>
      <c r="C476" s="139"/>
      <c r="D476" s="139"/>
      <c r="E476" s="139"/>
      <c r="G476" s="215"/>
    </row>
    <row r="477" spans="1:7" s="27" customFormat="1" ht="15">
      <c r="A477" s="29"/>
      <c r="B477" s="30"/>
      <c r="C477" s="139"/>
      <c r="D477" s="139"/>
      <c r="E477" s="139"/>
      <c r="G477" s="215"/>
    </row>
    <row r="478" spans="1:7" s="27" customFormat="1" ht="15">
      <c r="A478" s="29"/>
      <c r="B478" s="30"/>
      <c r="C478" s="139"/>
      <c r="D478" s="139"/>
      <c r="E478" s="139"/>
      <c r="G478" s="215"/>
    </row>
    <row r="479" spans="1:7" s="27" customFormat="1" ht="15">
      <c r="A479" s="29"/>
      <c r="B479" s="30"/>
      <c r="C479" s="139"/>
      <c r="D479" s="139"/>
      <c r="E479" s="139"/>
      <c r="G479" s="215"/>
    </row>
    <row r="480" spans="1:7" s="27" customFormat="1" ht="15">
      <c r="A480" s="29"/>
      <c r="B480" s="30"/>
      <c r="C480" s="139"/>
      <c r="D480" s="139"/>
      <c r="E480" s="139"/>
      <c r="G480" s="215"/>
    </row>
    <row r="481" spans="1:7" s="27" customFormat="1" ht="15">
      <c r="A481" s="29"/>
      <c r="B481" s="30"/>
      <c r="C481" s="139"/>
      <c r="D481" s="139"/>
      <c r="E481" s="139"/>
      <c r="G481" s="215"/>
    </row>
    <row r="482" spans="1:7" s="27" customFormat="1" ht="15">
      <c r="A482" s="29"/>
      <c r="B482" s="30"/>
      <c r="C482" s="139"/>
      <c r="D482" s="139"/>
      <c r="E482" s="139"/>
      <c r="G482" s="215"/>
    </row>
    <row r="483" spans="1:7" s="27" customFormat="1" ht="15">
      <c r="A483" s="29"/>
      <c r="B483" s="30"/>
      <c r="C483" s="139"/>
      <c r="D483" s="139"/>
      <c r="E483" s="139"/>
      <c r="G483" s="215"/>
    </row>
    <row r="484" spans="1:7" s="27" customFormat="1" ht="15">
      <c r="A484" s="29"/>
      <c r="B484" s="30"/>
      <c r="C484" s="139"/>
      <c r="D484" s="139"/>
      <c r="E484" s="139"/>
      <c r="G484" s="215"/>
    </row>
    <row r="485" spans="1:7" s="27" customFormat="1" ht="15">
      <c r="A485" s="29"/>
      <c r="B485" s="30"/>
      <c r="C485" s="139"/>
      <c r="D485" s="139"/>
      <c r="E485" s="139"/>
      <c r="G485" s="215"/>
    </row>
    <row r="486" spans="1:7" s="27" customFormat="1" ht="15">
      <c r="A486" s="29"/>
      <c r="B486" s="30"/>
      <c r="C486" s="139"/>
      <c r="D486" s="139"/>
      <c r="E486" s="139"/>
      <c r="G486" s="215"/>
    </row>
    <row r="487" spans="1:7" s="27" customFormat="1" ht="15">
      <c r="A487" s="29"/>
      <c r="B487" s="30"/>
      <c r="C487" s="139"/>
      <c r="D487" s="139"/>
      <c r="E487" s="139"/>
      <c r="G487" s="215"/>
    </row>
    <row r="488" spans="1:7" s="27" customFormat="1" ht="15">
      <c r="A488" s="29"/>
      <c r="B488" s="30"/>
      <c r="C488" s="139"/>
      <c r="D488" s="139"/>
      <c r="E488" s="139"/>
      <c r="G488" s="215"/>
    </row>
    <row r="489" spans="1:7" s="27" customFormat="1" ht="15">
      <c r="A489" s="29"/>
      <c r="B489" s="30"/>
      <c r="C489" s="139"/>
      <c r="D489" s="139"/>
      <c r="E489" s="139"/>
      <c r="G489" s="215"/>
    </row>
    <row r="490" spans="1:7" s="27" customFormat="1" ht="15">
      <c r="A490" s="29"/>
      <c r="B490" s="30"/>
      <c r="C490" s="139"/>
      <c r="D490" s="139"/>
      <c r="E490" s="139"/>
      <c r="G490" s="215"/>
    </row>
    <row r="491" spans="1:7" s="27" customFormat="1" ht="15">
      <c r="A491" s="29"/>
      <c r="B491" s="30"/>
      <c r="C491" s="139"/>
      <c r="D491" s="139"/>
      <c r="E491" s="139"/>
      <c r="G491" s="215"/>
    </row>
    <row r="492" spans="1:7" s="27" customFormat="1" ht="15">
      <c r="A492" s="29"/>
      <c r="B492" s="30"/>
      <c r="C492" s="139"/>
      <c r="D492" s="139"/>
      <c r="E492" s="139"/>
      <c r="G492" s="215"/>
    </row>
    <row r="493" spans="1:7" s="27" customFormat="1" ht="15">
      <c r="A493" s="29"/>
      <c r="B493" s="30"/>
      <c r="C493" s="139"/>
      <c r="D493" s="139"/>
      <c r="E493" s="139"/>
      <c r="G493" s="215"/>
    </row>
    <row r="494" spans="1:7" s="27" customFormat="1" ht="15">
      <c r="A494" s="29"/>
      <c r="B494" s="30"/>
      <c r="C494" s="139"/>
      <c r="D494" s="139"/>
      <c r="E494" s="139"/>
      <c r="G494" s="215"/>
    </row>
    <row r="495" spans="1:7" s="27" customFormat="1" ht="15">
      <c r="A495" s="29"/>
      <c r="B495" s="30"/>
      <c r="C495" s="139"/>
      <c r="D495" s="139"/>
      <c r="E495" s="139"/>
      <c r="G495" s="215"/>
    </row>
    <row r="496" spans="1:7" s="27" customFormat="1" ht="15">
      <c r="A496" s="29"/>
      <c r="B496" s="30"/>
      <c r="C496" s="139"/>
      <c r="D496" s="139"/>
      <c r="E496" s="139"/>
      <c r="G496" s="215"/>
    </row>
    <row r="497" spans="1:7" s="27" customFormat="1" ht="15">
      <c r="A497" s="29"/>
      <c r="B497" s="30"/>
      <c r="C497" s="139"/>
      <c r="D497" s="139"/>
      <c r="E497" s="139"/>
      <c r="G497" s="215"/>
    </row>
    <row r="498" spans="1:7" s="27" customFormat="1" ht="15">
      <c r="A498" s="29"/>
      <c r="B498" s="30"/>
      <c r="C498" s="139"/>
      <c r="D498" s="139"/>
      <c r="E498" s="139"/>
      <c r="G498" s="215"/>
    </row>
    <row r="499" spans="1:7" s="27" customFormat="1" ht="15">
      <c r="A499" s="29"/>
      <c r="B499" s="30"/>
      <c r="C499" s="139"/>
      <c r="D499" s="139"/>
      <c r="E499" s="139"/>
      <c r="G499" s="215"/>
    </row>
    <row r="500" spans="1:7" s="27" customFormat="1" ht="15">
      <c r="A500" s="29"/>
      <c r="B500" s="30"/>
      <c r="C500" s="139"/>
      <c r="D500" s="139"/>
      <c r="E500" s="139"/>
      <c r="G500" s="215"/>
    </row>
    <row r="501" spans="1:7" s="27" customFormat="1" ht="15">
      <c r="A501" s="29"/>
      <c r="B501" s="30"/>
      <c r="C501" s="139"/>
      <c r="D501" s="139"/>
      <c r="E501" s="139"/>
      <c r="G501" s="215"/>
    </row>
    <row r="502" spans="1:7" s="27" customFormat="1" ht="15">
      <c r="A502" s="29"/>
      <c r="B502" s="30"/>
      <c r="C502" s="139"/>
      <c r="D502" s="139"/>
      <c r="E502" s="139"/>
      <c r="G502" s="215"/>
    </row>
    <row r="503" spans="1:7" s="27" customFormat="1" ht="15">
      <c r="A503" s="29"/>
      <c r="B503" s="30"/>
      <c r="C503" s="139"/>
      <c r="D503" s="139"/>
      <c r="E503" s="139"/>
      <c r="G503" s="215"/>
    </row>
    <row r="504" spans="1:7" s="27" customFormat="1" ht="15">
      <c r="A504" s="29"/>
      <c r="B504" s="30"/>
      <c r="C504" s="139"/>
      <c r="D504" s="139"/>
      <c r="E504" s="139"/>
      <c r="G504" s="215"/>
    </row>
    <row r="505" spans="1:7" s="27" customFormat="1" ht="15">
      <c r="A505" s="29"/>
      <c r="B505" s="30"/>
      <c r="C505" s="139"/>
      <c r="D505" s="139"/>
      <c r="E505" s="139"/>
      <c r="G505" s="215"/>
    </row>
    <row r="506" spans="1:7" s="27" customFormat="1" ht="15">
      <c r="A506" s="29"/>
      <c r="B506" s="30"/>
      <c r="C506" s="139"/>
      <c r="D506" s="139"/>
      <c r="E506" s="139"/>
      <c r="G506" s="215"/>
    </row>
    <row r="507" spans="1:7" s="27" customFormat="1" ht="15">
      <c r="A507" s="29"/>
      <c r="B507" s="30"/>
      <c r="C507" s="139"/>
      <c r="D507" s="139"/>
      <c r="E507" s="139"/>
      <c r="G507" s="215"/>
    </row>
    <row r="508" spans="1:7" s="27" customFormat="1" ht="15">
      <c r="A508" s="29"/>
      <c r="B508" s="30"/>
      <c r="C508" s="139"/>
      <c r="D508" s="139"/>
      <c r="E508" s="139"/>
      <c r="G508" s="215"/>
    </row>
    <row r="509" spans="1:7" s="27" customFormat="1" ht="15">
      <c r="A509" s="29"/>
      <c r="B509" s="30"/>
      <c r="C509" s="139"/>
      <c r="D509" s="139"/>
      <c r="E509" s="139"/>
      <c r="G509" s="215"/>
    </row>
    <row r="510" spans="1:7" s="27" customFormat="1" ht="15">
      <c r="A510" s="29"/>
      <c r="B510" s="30"/>
      <c r="C510" s="139"/>
      <c r="D510" s="139"/>
      <c r="E510" s="139"/>
      <c r="G510" s="215"/>
    </row>
    <row r="511" spans="1:7" s="27" customFormat="1" ht="15">
      <c r="A511" s="29"/>
      <c r="B511" s="30"/>
      <c r="C511" s="139"/>
      <c r="D511" s="139"/>
      <c r="E511" s="139"/>
      <c r="G511" s="215"/>
    </row>
    <row r="512" spans="1:7" s="27" customFormat="1" ht="15">
      <c r="A512" s="29"/>
      <c r="B512" s="30"/>
      <c r="C512" s="139"/>
      <c r="D512" s="139"/>
      <c r="E512" s="139"/>
      <c r="G512" s="215"/>
    </row>
    <row r="513" spans="1:7" s="27" customFormat="1" ht="15">
      <c r="A513" s="29"/>
      <c r="B513" s="30"/>
      <c r="C513" s="139"/>
      <c r="D513" s="139"/>
      <c r="E513" s="139"/>
      <c r="G513" s="215"/>
    </row>
    <row r="514" spans="1:7" s="27" customFormat="1" ht="15">
      <c r="A514" s="29"/>
      <c r="B514" s="30"/>
      <c r="C514" s="139"/>
      <c r="D514" s="139"/>
      <c r="E514" s="139"/>
      <c r="G514" s="215"/>
    </row>
    <row r="515" spans="1:7" s="27" customFormat="1" ht="15">
      <c r="A515" s="29"/>
      <c r="B515" s="30"/>
      <c r="C515" s="139"/>
      <c r="D515" s="139"/>
      <c r="E515" s="139"/>
      <c r="G515" s="215"/>
    </row>
    <row r="516" spans="1:7" s="27" customFormat="1" ht="15">
      <c r="A516" s="29"/>
      <c r="B516" s="30"/>
      <c r="C516" s="139"/>
      <c r="D516" s="139"/>
      <c r="E516" s="139"/>
      <c r="G516" s="215"/>
    </row>
    <row r="517" spans="1:7" s="27" customFormat="1" ht="15">
      <c r="A517" s="29"/>
      <c r="B517" s="30"/>
      <c r="C517" s="139"/>
      <c r="D517" s="139"/>
      <c r="E517" s="139"/>
      <c r="G517" s="215"/>
    </row>
    <row r="518" spans="1:7" s="27" customFormat="1" ht="15">
      <c r="A518" s="29"/>
      <c r="B518" s="30"/>
      <c r="C518" s="139"/>
      <c r="D518" s="139"/>
      <c r="E518" s="139"/>
      <c r="G518" s="215"/>
    </row>
    <row r="519" spans="1:7" s="27" customFormat="1" ht="15">
      <c r="A519" s="29"/>
      <c r="B519" s="30"/>
      <c r="C519" s="139"/>
      <c r="D519" s="139"/>
      <c r="E519" s="139"/>
      <c r="G519" s="215"/>
    </row>
    <row r="520" spans="1:7" s="27" customFormat="1" ht="15">
      <c r="A520" s="29"/>
      <c r="B520" s="30"/>
      <c r="C520" s="139"/>
      <c r="D520" s="139"/>
      <c r="E520" s="139"/>
      <c r="G520" s="215"/>
    </row>
    <row r="521" spans="1:7" s="27" customFormat="1" ht="15">
      <c r="A521" s="29"/>
      <c r="B521" s="30"/>
      <c r="C521" s="139"/>
      <c r="D521" s="139"/>
      <c r="E521" s="139"/>
      <c r="G521" s="215"/>
    </row>
    <row r="522" spans="1:7" s="27" customFormat="1" ht="15">
      <c r="A522" s="29"/>
      <c r="B522" s="30"/>
      <c r="C522" s="139"/>
      <c r="D522" s="139"/>
      <c r="E522" s="139"/>
      <c r="G522" s="215"/>
    </row>
    <row r="523" spans="1:7" s="27" customFormat="1" ht="15">
      <c r="A523" s="29"/>
      <c r="B523" s="30"/>
      <c r="C523" s="139"/>
      <c r="D523" s="139"/>
      <c r="E523" s="139"/>
      <c r="G523" s="215"/>
    </row>
    <row r="524" spans="1:7" s="27" customFormat="1" ht="15">
      <c r="A524" s="29"/>
      <c r="B524" s="30"/>
      <c r="C524" s="139"/>
      <c r="D524" s="139"/>
      <c r="E524" s="139"/>
      <c r="G524" s="215"/>
    </row>
    <row r="525" spans="1:7" s="27" customFormat="1" ht="15">
      <c r="A525" s="29"/>
      <c r="B525" s="30"/>
      <c r="C525" s="139"/>
      <c r="D525" s="139"/>
      <c r="E525" s="139"/>
      <c r="G525" s="215"/>
    </row>
    <row r="526" spans="1:7" s="27" customFormat="1" ht="15">
      <c r="A526" s="29"/>
      <c r="B526" s="30"/>
      <c r="C526" s="139"/>
      <c r="D526" s="139"/>
      <c r="E526" s="139"/>
      <c r="G526" s="215"/>
    </row>
    <row r="527" spans="1:7" s="27" customFormat="1" ht="15">
      <c r="A527" s="29"/>
      <c r="B527" s="30"/>
      <c r="C527" s="139"/>
      <c r="D527" s="139"/>
      <c r="E527" s="139"/>
      <c r="G527" s="215"/>
    </row>
    <row r="528" spans="1:7" s="27" customFormat="1" ht="15">
      <c r="A528" s="29"/>
      <c r="B528" s="30"/>
      <c r="C528" s="139"/>
      <c r="D528" s="139"/>
      <c r="E528" s="139"/>
      <c r="G528" s="215"/>
    </row>
    <row r="529" spans="1:7" s="27" customFormat="1" ht="15">
      <c r="A529" s="29"/>
      <c r="B529" s="30"/>
      <c r="C529" s="139"/>
      <c r="D529" s="139"/>
      <c r="E529" s="139"/>
      <c r="G529" s="215"/>
    </row>
    <row r="530" spans="1:7" s="27" customFormat="1" ht="15">
      <c r="A530" s="29"/>
      <c r="B530" s="30"/>
      <c r="C530" s="139"/>
      <c r="D530" s="139"/>
      <c r="E530" s="139"/>
      <c r="G530" s="215"/>
    </row>
    <row r="531" spans="1:7" s="27" customFormat="1" ht="15">
      <c r="A531" s="29"/>
      <c r="B531" s="30"/>
      <c r="C531" s="139"/>
      <c r="D531" s="139"/>
      <c r="E531" s="139"/>
      <c r="G531" s="215"/>
    </row>
    <row r="532" spans="1:7" s="27" customFormat="1" ht="15">
      <c r="A532" s="29"/>
      <c r="B532" s="30"/>
      <c r="C532" s="139"/>
      <c r="D532" s="139"/>
      <c r="E532" s="139"/>
      <c r="G532" s="215"/>
    </row>
    <row r="533" spans="1:7" s="27" customFormat="1" ht="15">
      <c r="A533" s="29"/>
      <c r="B533" s="30"/>
      <c r="C533" s="139"/>
      <c r="D533" s="139"/>
      <c r="E533" s="139"/>
      <c r="G533" s="215"/>
    </row>
    <row r="534" spans="1:7" s="27" customFormat="1" ht="15">
      <c r="A534" s="29"/>
      <c r="B534" s="30"/>
      <c r="C534" s="139"/>
      <c r="D534" s="139"/>
      <c r="E534" s="139"/>
      <c r="G534" s="215"/>
    </row>
  </sheetData>
  <mergeCells count="27">
    <mergeCell ref="A101:G101"/>
    <mergeCell ref="A53:G53"/>
    <mergeCell ref="A5:G5"/>
    <mergeCell ref="A6:G6"/>
    <mergeCell ref="A7:G7"/>
    <mergeCell ref="A237:G237"/>
    <mergeCell ref="A18:G18"/>
    <mergeCell ref="A34:G34"/>
    <mergeCell ref="A80:G80"/>
    <mergeCell ref="A90:G90"/>
    <mergeCell ref="A181:G181"/>
    <mergeCell ref="A357:G357"/>
    <mergeCell ref="A353:J353"/>
    <mergeCell ref="A274:G274"/>
    <mergeCell ref="A123:G123"/>
    <mergeCell ref="A147:G147"/>
    <mergeCell ref="A176:G176"/>
    <mergeCell ref="A313:G313"/>
    <mergeCell ref="A253:G253"/>
    <mergeCell ref="A339:G339"/>
    <mergeCell ref="A360:G360"/>
    <mergeCell ref="A196:G196"/>
    <mergeCell ref="A222:G222"/>
    <mergeCell ref="A249:G249"/>
    <mergeCell ref="A296:G296"/>
    <mergeCell ref="A358:G358"/>
    <mergeCell ref="A312:G312"/>
  </mergeCells>
  <phoneticPr fontId="3" type="noConversion"/>
  <pageMargins left="0.79" right="0.28999999999999998" top="0.38" bottom="0.31" header="0.22" footer="0.25"/>
  <pageSetup paperSize="9"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Додаток 1 утрим вулиць (1-7)</vt:lpstr>
      <vt:lpstr>Додаток 1 звед утрим. вул</vt:lpstr>
      <vt:lpstr>Додаток 2 Зеленбуд</vt:lpstr>
      <vt:lpstr>Додаток 3 Місця загал корист</vt:lpstr>
      <vt:lpstr>'Додаток 1 утрим вулиць (1-7)'!Область_печати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2017-03-28T09:32:30Z</cp:lastPrinted>
  <dcterms:created xsi:type="dcterms:W3CDTF">2006-09-28T05:33:49Z</dcterms:created>
  <dcterms:modified xsi:type="dcterms:W3CDTF">2017-03-28T09:39:27Z</dcterms:modified>
</cp:coreProperties>
</file>