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БЮДЖЕТ уточнений " sheetId="1" r:id="rId1"/>
  </sheets>
  <externalReferences>
    <externalReference r:id="rId4"/>
    <externalReference r:id="rId5"/>
  </externalReferences>
  <definedNames>
    <definedName name="Z_06FF5501_5BE6_45D4_84C0_1F7A9796CFE0_.wvu.FilterData" localSheetId="0" hidden="1">'БЮДЖЕТ уточнений '!$A$11:$P$188</definedName>
    <definedName name="Z_06FF5501_5BE6_45D4_84C0_1F7A9796CFE0_.wvu.PrintArea" localSheetId="0" hidden="1">'БЮДЖЕТ уточнений '!$A$1:$P$191</definedName>
    <definedName name="Z_06FF5501_5BE6_45D4_84C0_1F7A9796CFE0_.wvu.PrintTitles" localSheetId="0" hidden="1">'БЮДЖЕТ уточнений '!$8:$11</definedName>
    <definedName name="Z_0F2916D3_0D3B_4FCE_8F3B_8E9408546A8F_.wvu.FilterData" localSheetId="0" hidden="1">'БЮДЖЕТ уточнений '!$12:$188</definedName>
    <definedName name="Z_15BF0925_5554_4B22_865B_5EE3CC1FCC70_.wvu.FilterData" localSheetId="0" hidden="1">'БЮДЖЕТ уточнений '!$12:$188</definedName>
    <definedName name="Z_212D2720_78ED_458C_A6E4_B5A122D75D2C_.wvu.FilterData" localSheetId="0" hidden="1">'БЮДЖЕТ уточнений '!$A$11:$P$188</definedName>
    <definedName name="Z_25D8C31A_D007_4DED_9D9E_A89A5E7F4BA2_.wvu.FilterData" localSheetId="0" hidden="1">'БЮДЖЕТ уточнений '!$A$11:$P$188</definedName>
    <definedName name="Z_2C58E98A_4ACE_42D1_86ED_AC46566B5E2A_.wvu.FilterData" localSheetId="0" hidden="1">'БЮДЖЕТ уточнений '!$A$11:$P$188</definedName>
    <definedName name="Z_2C58E98A_4ACE_42D1_86ED_AC46566B5E2A_.wvu.PrintArea" localSheetId="0" hidden="1">'БЮДЖЕТ уточнений '!$A$1:$P$191</definedName>
    <definedName name="Z_2C58E98A_4ACE_42D1_86ED_AC46566B5E2A_.wvu.PrintTitles" localSheetId="0" hidden="1">'БЮДЖЕТ уточнений '!$8:$11</definedName>
    <definedName name="Z_2D3BA25F_BD20_425B_96AB_81F2F41D823E_.wvu.Rows" localSheetId="0" hidden="1">'БЮДЖЕТ уточнений '!#REF!,'БЮДЖЕТ уточнений '!#REF!,'БЮДЖЕТ уточнений '!#REF!,'БЮДЖЕТ уточнений '!#REF!,'БЮДЖЕТ уточнений '!#REF!,'БЮДЖЕТ уточнений '!#REF!,'БЮДЖЕТ уточнений '!#REF!,'БЮДЖЕТ уточнений '!#REF!,'БЮДЖЕТ уточнений '!#REF!,'БЮДЖЕТ уточнений '!#REF!,'БЮДЖЕТ уточнений '!#REF!,'БЮДЖЕТ уточнений '!#REF!</definedName>
    <definedName name="Z_398B9434_04D2_4536_8E65_52C6478EEC6B_.wvu.FilterData" localSheetId="0" hidden="1">'БЮДЖЕТ уточнений '!$A$11:$P$188</definedName>
    <definedName name="Z_3BCF9588_20CF_4B13_AA41_F2EDACEB330B_.wvu.Rows" localSheetId="0" hidden="1">'БЮДЖЕТ уточнений '!#REF!</definedName>
    <definedName name="Z_64E86EB7_ACAC_478B_BBA4_A43D8F0A05F7_.wvu.FilterData" localSheetId="0" hidden="1">'БЮДЖЕТ уточнений '!$A$11:$P$188</definedName>
    <definedName name="Z_64E86EB7_ACAC_478B_BBA4_A43D8F0A05F7_.wvu.PrintArea" localSheetId="0" hidden="1">'БЮДЖЕТ уточнений '!$A$1:$P$191</definedName>
    <definedName name="Z_64E86EB7_ACAC_478B_BBA4_A43D8F0A05F7_.wvu.PrintTitles" localSheetId="0" hidden="1">'БЮДЖЕТ уточнений '!$8:$11</definedName>
    <definedName name="Z_6DD45F55_A4E8_4BAE_A351_1BDE5409E801_.wvu.FilterData" localSheetId="0" hidden="1">'БЮДЖЕТ уточнений '!$12:$188</definedName>
    <definedName name="Z_7139FC0C_A56B_4194_AB3C_57E5317AB09D_.wvu.FilterData" localSheetId="0" hidden="1">'БЮДЖЕТ уточнений '!$A$11:$P$188</definedName>
    <definedName name="Z_901C52FA_8C6B_4870_A96D_9ACB59FFF715_.wvu.PrintArea" localSheetId="0" hidden="1">'БЮДЖЕТ уточнений '!$A$1:$P$193</definedName>
    <definedName name="Z_901C52FA_8C6B_4870_A96D_9ACB59FFF715_.wvu.PrintTitles" localSheetId="0" hidden="1">'БЮДЖЕТ уточнений '!$8:$11</definedName>
    <definedName name="Z_901C52FA_8C6B_4870_A96D_9ACB59FFF715_.wvu.Rows" localSheetId="0" hidden="1">'БЮДЖЕТ уточнений '!#REF!</definedName>
    <definedName name="Z_94DCD06E_14DC_4A2E_8D13_F34AEE7DEEC4_.wvu.FilterData" localSheetId="0" hidden="1">'БЮДЖЕТ уточнений '!$12:$188</definedName>
    <definedName name="Z_A87DCD2C_0946_4BCD_9B5B_693801A4F7C1_.wvu.FilterData" localSheetId="0" hidden="1">'БЮДЖЕТ уточнений '!$A$11:$P$188</definedName>
    <definedName name="Z_AA476E0D_382B_47B3_8366_AF4C2CC786BE_.wvu.FilterData" localSheetId="0" hidden="1">'БЮДЖЕТ уточнений '!$A$11:$P$188</definedName>
    <definedName name="Z_ACF75ACA_4939_4659_A32F_B53E4C105233_.wvu.FilterData" localSheetId="0" hidden="1">'БЮДЖЕТ уточнений '!$12:$188</definedName>
    <definedName name="Z_ADE74710_7B75_4161_8B52_95001B2D5221_.wvu.FilterData" localSheetId="0" hidden="1">'БЮДЖЕТ уточнений '!$A$11:$P$188</definedName>
    <definedName name="Z_B8EDD7B2_983C_4368_AC59_087A5D15244B_.wvu.FilterData" localSheetId="0" hidden="1">'БЮДЖЕТ уточнений '!$A$11:$P$188</definedName>
    <definedName name="Z_B8EDD7B2_983C_4368_AC59_087A5D15244B_.wvu.PrintArea" localSheetId="0" hidden="1">'БЮДЖЕТ уточнений '!$A$1:$P$191</definedName>
    <definedName name="Z_B8EDD7B2_983C_4368_AC59_087A5D15244B_.wvu.PrintTitles" localSheetId="0" hidden="1">'БЮДЖЕТ уточнений '!$8:$11</definedName>
    <definedName name="Z_BF0D1377_D6CB_410F_9CAC_2402E71DAF4B_.wvu.FilterData" localSheetId="0" hidden="1">'БЮДЖЕТ уточнений '!$A$11:$P$188</definedName>
    <definedName name="Z_CFC135F0_EE57_40C1_896F_3F9AD8194FB1_.wvu.FilterData" localSheetId="0" hidden="1">'БЮДЖЕТ уточнений '!$A$11:$P$188</definedName>
    <definedName name="Z_D62C64D4_B079_4C6F_99B8_6A4C6090C705_.wvu.FilterData" localSheetId="0" hidden="1">'БЮДЖЕТ уточнений '!$A$11:$P$188</definedName>
    <definedName name="Z_D62C64D4_B079_4C6F_99B8_6A4C6090C705_.wvu.PrintArea" localSheetId="0" hidden="1">'БЮДЖЕТ уточнений '!$A$1:$P$191</definedName>
    <definedName name="Z_D62C64D4_B079_4C6F_99B8_6A4C6090C705_.wvu.PrintTitles" localSheetId="0" hidden="1">'БЮДЖЕТ уточнений '!$8:$11</definedName>
    <definedName name="Z_F9D393D9_7D14_466E_939A_C2A79E4D9094_.wvu.FilterData" localSheetId="0" hidden="1">'БЮДЖЕТ уточнений '!$A$11:$P$188</definedName>
    <definedName name="_xlnm.Print_Titles" localSheetId="0">'БЮДЖЕТ уточнений '!$8:$11</definedName>
    <definedName name="_xlnm.Print_Area" localSheetId="0">'БЮДЖЕТ уточнений '!$A$1:$P$191</definedName>
  </definedNames>
  <calcPr fullCalcOnLoad="1"/>
</workbook>
</file>

<file path=xl/sharedStrings.xml><?xml version="1.0" encoding="utf-8"?>
<sst xmlns="http://schemas.openxmlformats.org/spreadsheetml/2006/main" count="487" uniqueCount="343">
  <si>
    <t>Додаток  № 3</t>
  </si>
  <si>
    <t>до рішення міської ради</t>
  </si>
  <si>
    <t>від ______________ № ________</t>
  </si>
  <si>
    <t>РОЗПОДІЛ</t>
  </si>
  <si>
    <t>видатків міського бюджету на 2017 рік</t>
  </si>
  <si>
    <t>гривень</t>
  </si>
  <si>
    <t>Код програмної класифікації видатків та кредитування місцевих бюджетів</t>
  </si>
  <si>
    <t>Код ФКВКБ</t>
  </si>
  <si>
    <t>Найменування головного розпорядника, відповідального виконавця, бюджетної програми або напряму видатків згідно з типовою відомчою класифікацією/ ТПКВКМБ</t>
  </si>
  <si>
    <t>Загальний фонд</t>
  </si>
  <si>
    <t>Спеціальний фонд</t>
  </si>
  <si>
    <t>РАЗОМ</t>
  </si>
  <si>
    <t>Всього</t>
  </si>
  <si>
    <t xml:space="preserve">видатки споживання </t>
  </si>
  <si>
    <t>з них:</t>
  </si>
  <si>
    <t>видатки розвитку</t>
  </si>
  <si>
    <t>з них</t>
  </si>
  <si>
    <t xml:space="preserve">з них </t>
  </si>
  <si>
    <t xml:space="preserve"> оплата праці            </t>
  </si>
  <si>
    <t xml:space="preserve">комунальні послуги та  енергоносії  </t>
  </si>
  <si>
    <t xml:space="preserve"> оплата праці </t>
  </si>
  <si>
    <t xml:space="preserve"> комунальні послуги  та  енергоносії </t>
  </si>
  <si>
    <t xml:space="preserve"> бюджет розвитку</t>
  </si>
  <si>
    <t>Передача із ЗФ до СФ</t>
  </si>
  <si>
    <t>0300000</t>
  </si>
  <si>
    <t>Виконавчий комітет Житомирської міської ради</t>
  </si>
  <si>
    <t>0310000</t>
  </si>
  <si>
    <t>0310170</t>
  </si>
  <si>
    <t>0111</t>
  </si>
  <si>
    <t xml:space="preserve">Організаційне, інформаційно - 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</si>
  <si>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0316310</t>
  </si>
  <si>
    <t>0490</t>
  </si>
  <si>
    <t>Реалізація заходів щодо інвестиційного розвитку території</t>
  </si>
  <si>
    <t>0316650</t>
  </si>
  <si>
    <t>0456</t>
  </si>
  <si>
    <t>Утримання та розвиток інфраструктури доріг</t>
  </si>
  <si>
    <t>0317210</t>
  </si>
  <si>
    <t>Підтримка засобів масової  інформації</t>
  </si>
  <si>
    <t>0317212</t>
  </si>
  <si>
    <t>0830</t>
  </si>
  <si>
    <t>Підтримка періодичних видань (газет та журналів)</t>
  </si>
  <si>
    <t>0317410</t>
  </si>
  <si>
    <t>0470</t>
  </si>
  <si>
    <t>Заходи з енергозбереження</t>
  </si>
  <si>
    <t>0317450</t>
  </si>
  <si>
    <t>0411</t>
  </si>
  <si>
    <t>Сприяння розвитку малого та середнього підприємництва</t>
  </si>
  <si>
    <t>0317470</t>
  </si>
  <si>
    <t>Внески до статутного капіталу суб"єктів господарювання</t>
  </si>
  <si>
    <t>0317810</t>
  </si>
  <si>
    <t>0320</t>
  </si>
  <si>
    <t>Видатки на запобігання та ліквідацію надзвичайних ситуацій та наслідків стихійного лиха</t>
  </si>
  <si>
    <t>0318100</t>
  </si>
  <si>
    <t>Надання та повернення пільгового довгострокового кредиту на будівництво (реконструкцію) та придбання житла</t>
  </si>
  <si>
    <t>0318108</t>
  </si>
  <si>
    <t>1060</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</si>
  <si>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</si>
  <si>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0318600</t>
  </si>
  <si>
    <t>0133</t>
  </si>
  <si>
    <t>Інші видатки</t>
  </si>
  <si>
    <t>1000000</t>
  </si>
  <si>
    <t>Управління освіти Житомирської  міської ради</t>
  </si>
  <si>
    <t>Управління освіти Житомирської міської ради</t>
  </si>
  <si>
    <t>1010180</t>
  </si>
  <si>
    <t>Керівництво і управління у  відповідній сфері у містах, селищах, селах</t>
  </si>
  <si>
    <t>1011010</t>
  </si>
  <si>
    <t>0910</t>
  </si>
  <si>
    <t>Дошкільна освіта</t>
  </si>
  <si>
    <t>1011020</t>
  </si>
  <si>
    <t>0921</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</si>
  <si>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гімназіями,колегіумами</t>
  </si>
  <si>
    <t>в т.ч. субвенція з державного бюджету</t>
  </si>
  <si>
    <t>1011030</t>
  </si>
  <si>
    <t>Надання загальної середньої освіти вечірніми (змінними) школами</t>
  </si>
  <si>
    <t>1011090</t>
  </si>
  <si>
    <t>0960</t>
  </si>
  <si>
    <t>Надання позашкільної освіти позашкільними закладами освіти, заходи із позашкільної роботи з дітьми</t>
  </si>
  <si>
    <t>1011100</t>
  </si>
  <si>
    <t>0930</t>
  </si>
  <si>
    <t>Підготовка робітничих кадрів  професійно-технічними закладами та іншими закладами  освіти</t>
  </si>
  <si>
    <t>1011170</t>
  </si>
  <si>
    <t>0990</t>
  </si>
  <si>
    <t>Методичне забезпечення діяльності навчальних закладів та інші заходи в галузі освіти</t>
  </si>
  <si>
    <t>1011190</t>
  </si>
  <si>
    <t>Централізоване ведення бухгалтерського обліку</t>
  </si>
  <si>
    <t>1011200</t>
  </si>
  <si>
    <t>Здійснення централізованого господарського обслуговування</t>
  </si>
  <si>
    <t>1011210</t>
  </si>
  <si>
    <t>Утримання інших закладів освіти</t>
  </si>
  <si>
    <t>1011230</t>
  </si>
  <si>
    <t>Надання допомоги дітям-сиротам і дітям, позбавленим батьківського піклування, яким виповнюється 18 років</t>
  </si>
  <si>
    <t>1015030</t>
  </si>
  <si>
    <t>Розвиток дитячо-юнацького та резервного спорту</t>
  </si>
  <si>
    <t>1015031</t>
  </si>
  <si>
    <t>0810</t>
  </si>
  <si>
    <t>Утримання та навчально-тренувальна робота комунальних дитячо-юнацьких спортивних шкiл</t>
  </si>
  <si>
    <t>1016310</t>
  </si>
  <si>
    <t>1018600</t>
  </si>
  <si>
    <t>1100000</t>
  </si>
  <si>
    <t>1110000</t>
  </si>
  <si>
    <t>1113130</t>
  </si>
  <si>
    <t>Здійснення соцільної роботи з вразливими категоріями населення</t>
  </si>
  <si>
    <t>1113131</t>
  </si>
  <si>
    <t>1040</t>
  </si>
  <si>
    <t>1113132</t>
  </si>
  <si>
    <t>1113134</t>
  </si>
  <si>
    <t>Заходи державної політики з питань сім'ї</t>
  </si>
  <si>
    <t>1113140</t>
  </si>
  <si>
    <t>Реалізація державної політики у молодіжній сфері</t>
  </si>
  <si>
    <t>1113141</t>
  </si>
  <si>
    <t>Здійснення заходів та реалізація проектів на виконання Державної цільової соціальної програми "Молодь України"</t>
  </si>
  <si>
    <t>1113142</t>
  </si>
  <si>
    <t>Утримання клубів для підлітків за місцем проживання</t>
  </si>
  <si>
    <t>1113160</t>
  </si>
  <si>
    <t>Оздоровлення та відпочинок двтей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</si>
  <si>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1115010</t>
  </si>
  <si>
    <t>Проведення спортивної роботи в регіоні</t>
  </si>
  <si>
    <t>1115011</t>
  </si>
  <si>
    <t>Проведення навчально-тренувальних зборів і змагань з олімпийських видів спорту</t>
  </si>
  <si>
    <t>1115012</t>
  </si>
  <si>
    <t>Проведення навчально-тренувальних зборів і змагань  з неолімпійських видів спорту</t>
  </si>
  <si>
    <t>1115020</t>
  </si>
  <si>
    <t>Здійснення фізкультурно-спортивної та реабілітаційної роботи серед інвалідів</t>
  </si>
  <si>
    <t>1115022</t>
  </si>
  <si>
    <t>Проведення навчально-тренувальних зборів і змагань та заходів   з інвалідного спорту</t>
  </si>
  <si>
    <t>1115030</t>
  </si>
  <si>
    <t>1115031</t>
  </si>
  <si>
    <t>1115050</t>
  </si>
  <si>
    <t>Підтримка фізкультурно-спортивного руху</t>
  </si>
  <si>
    <t>1115052</t>
  </si>
  <si>
    <t>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t>
  </si>
  <si>
    <t>1116310</t>
  </si>
  <si>
    <t>1117470</t>
  </si>
  <si>
    <t>1118600</t>
  </si>
  <si>
    <t>1400000</t>
  </si>
  <si>
    <t>Управління охорони здоров'я Житомирської міської ради</t>
  </si>
  <si>
    <t>1410180</t>
  </si>
  <si>
    <t>1412010</t>
  </si>
  <si>
    <t>0731</t>
  </si>
  <si>
    <t>Багатопрофільна стаціонарна медична допомога населенню</t>
  </si>
  <si>
    <t>1412140</t>
  </si>
  <si>
    <t>0722</t>
  </si>
  <si>
    <t>Надання стоматологічної допомоги населенню</t>
  </si>
  <si>
    <t>1412170</t>
  </si>
  <si>
    <t>0740</t>
  </si>
  <si>
    <t>Інформаційно-методичне та просвітницьке забезпечення в галузі охорони здоров'я</t>
  </si>
  <si>
    <t>1412220</t>
  </si>
  <si>
    <t>0763</t>
  </si>
  <si>
    <t>1416360</t>
  </si>
  <si>
    <t>Проведення невідкладних відновлювальних робіт , будівництво та реконструкція лікарень загального профілю</t>
  </si>
  <si>
    <t>1417470</t>
  </si>
  <si>
    <t>1418600</t>
  </si>
  <si>
    <t>1500000</t>
  </si>
  <si>
    <t xml:space="preserve">Департамент праці та соціального захисту населення Житомирської  міської ради </t>
  </si>
  <si>
    <t xml:space="preserve">Департамент  праці та соціального захисту населення Житомирської  міської ради </t>
  </si>
  <si>
    <t>1510180</t>
  </si>
  <si>
    <t>1511060</t>
  </si>
  <si>
    <t>Забезпечення належних умов для виховання та розвитку дітей-сиріт і дітей, позбавлених  батьківського піклування, в дитячих будинках (у т.ч. сімейного типу, прийомних сім"ях), в сім"ях патронатного вихователя</t>
  </si>
  <si>
    <t>1513010</t>
  </si>
  <si>
    <t>1030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</si>
  <si>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</si>
  <si>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</si>
  <si>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 xml:space="preserve">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</si>
  <si>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1513030</t>
  </si>
  <si>
    <t xml:space="preserve">Надання пільг з оплати послуг зв"язку та інших передбачених законодавством пільг (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t>
  </si>
  <si>
    <t>1070</t>
  </si>
  <si>
    <t>1513038</t>
  </si>
  <si>
    <t>Компенсаційні виплати на пільговий проїзд електротранспортом  окремим категоріям громадян</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</si>
  <si>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</si>
  <si>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</si>
  <si>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</si>
  <si>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</si>
  <si>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</si>
  <si>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1513105</t>
  </si>
  <si>
    <t>1010</t>
  </si>
  <si>
    <t>Надання реабілітаційних послуг інвалідам та дітям-інвалідам</t>
  </si>
  <si>
    <t>1513200</t>
  </si>
  <si>
    <t>Соціальний захист ветеранів війни та праці</t>
  </si>
  <si>
    <t>1513202</t>
  </si>
  <si>
    <t>Надання фінансової підтримки громадським організаціям інвалідів і ветеранів, діяльність яких має соціальну спрямованість</t>
  </si>
  <si>
    <t>1513240</t>
  </si>
  <si>
    <t>1050</t>
  </si>
  <si>
    <t>Організація та проведення громадських робіт</t>
  </si>
  <si>
    <t>1513400</t>
  </si>
  <si>
    <t>1090</t>
  </si>
  <si>
    <t>Iншi видатки на соціальний захист населення</t>
  </si>
  <si>
    <t>1518600</t>
  </si>
  <si>
    <t>1518800</t>
  </si>
  <si>
    <t>0180</t>
  </si>
  <si>
    <t>Інші субвенції</t>
  </si>
  <si>
    <t>2400000</t>
  </si>
  <si>
    <t>Управління  культури Житомирської міської ради</t>
  </si>
  <si>
    <t>2410000</t>
  </si>
  <si>
    <t>2410180</t>
  </si>
  <si>
    <t>2414030</t>
  </si>
  <si>
    <t>0822</t>
  </si>
  <si>
    <t>Філармонії, музичні колективи і ансамблі та інші мистецькі заклади та заходи</t>
  </si>
  <si>
    <t>2414060</t>
  </si>
  <si>
    <t>0824</t>
  </si>
  <si>
    <t>Бiблiотеки</t>
  </si>
  <si>
    <t>2414090</t>
  </si>
  <si>
    <t>0828</t>
  </si>
  <si>
    <t>Палаци i будинки культури, клуби та iншi заклади клубного типу</t>
  </si>
  <si>
    <t>2414100</t>
  </si>
  <si>
    <t>Школи естетичного виховання дiтей</t>
  </si>
  <si>
    <t>2414110</t>
  </si>
  <si>
    <t>0823</t>
  </si>
  <si>
    <t>Кiнематографiя</t>
  </si>
  <si>
    <t>2414200</t>
  </si>
  <si>
    <t>0829</t>
  </si>
  <si>
    <t>Інші культурно-освітні заклади та заходи</t>
  </si>
  <si>
    <t>2416060</t>
  </si>
  <si>
    <t>0620</t>
  </si>
  <si>
    <t xml:space="preserve">Благоустрій міст, сіл, селищ </t>
  </si>
  <si>
    <t>2416310</t>
  </si>
  <si>
    <t>2417470</t>
  </si>
  <si>
    <t>2417700</t>
  </si>
  <si>
    <t>0540</t>
  </si>
  <si>
    <t>Інші природоохоронні заходи</t>
  </si>
  <si>
    <t>2418600</t>
  </si>
  <si>
    <t>4100000</t>
  </si>
  <si>
    <t>Управління комунального господарства Житомирської міської ради</t>
  </si>
  <si>
    <t>4110000</t>
  </si>
  <si>
    <t>4110180</t>
  </si>
  <si>
    <t>4116050</t>
  </si>
  <si>
    <t>Фінансова підтримка об"єктів комунального господарства</t>
  </si>
  <si>
    <t>4116051</t>
  </si>
  <si>
    <t>Забезпечення функціонування теплових мереж</t>
  </si>
  <si>
    <t>4116052</t>
  </si>
  <si>
    <t>Забезпечення функціонування водопровідно-каналізаційного господарства</t>
  </si>
  <si>
    <t>4116060</t>
  </si>
  <si>
    <t>4116130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</si>
  <si>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</si>
  <si>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4116310</t>
  </si>
  <si>
    <t>4116650</t>
  </si>
  <si>
    <t>4117470</t>
  </si>
  <si>
    <t>4117610</t>
  </si>
  <si>
    <t>Охорона та раціональне використання природних ресурсів</t>
  </si>
  <si>
    <t>4117611</t>
  </si>
  <si>
    <t>0511</t>
  </si>
  <si>
    <t>Охорона і раціональне використання водних ресурсів</t>
  </si>
  <si>
    <t>4117630</t>
  </si>
  <si>
    <t>0520</t>
  </si>
  <si>
    <t>Збереження природно-заповідного фонду</t>
  </si>
  <si>
    <t>4117700</t>
  </si>
  <si>
    <t>4117840</t>
  </si>
  <si>
    <t>Організація рятування на водах</t>
  </si>
  <si>
    <t>4119110</t>
  </si>
  <si>
    <t>4118600</t>
  </si>
  <si>
    <t>4300000</t>
  </si>
  <si>
    <t xml:space="preserve">Управління житлового господарства Житомирської  міської ради </t>
  </si>
  <si>
    <t>4310000</t>
  </si>
  <si>
    <t>4310180</t>
  </si>
  <si>
    <t>4316010</t>
  </si>
  <si>
    <t>0610</t>
  </si>
  <si>
    <t>Забезпечення надійного та безперебійного функціонування житлово-експлуатаційного господарства</t>
  </si>
  <si>
    <t>4316020</t>
  </si>
  <si>
    <t>Капітальний ремонт об"єктів житлового господарства</t>
  </si>
  <si>
    <t>4316021</t>
  </si>
  <si>
    <t>Капітальний ремонт житлового фонду</t>
  </si>
  <si>
    <t>4316022</t>
  </si>
  <si>
    <t>Капітальний ремонт житлового фонду об"єднань співвласників багатоквартирних будинків</t>
  </si>
  <si>
    <t>4316060</t>
  </si>
  <si>
    <t>4317470</t>
  </si>
  <si>
    <t>4317700</t>
  </si>
  <si>
    <t>Інші природоохоронні зхаходи</t>
  </si>
  <si>
    <t>4318600</t>
  </si>
  <si>
    <t xml:space="preserve">Інші видатки </t>
  </si>
  <si>
    <t>4319110</t>
  </si>
  <si>
    <t>4700000</t>
  </si>
  <si>
    <t>Управління капітального будівництва Житомирської  міської ради</t>
  </si>
  <si>
    <t>4710000</t>
  </si>
  <si>
    <t>4710180</t>
  </si>
  <si>
    <t>4711010</t>
  </si>
  <si>
    <t>4711020</t>
  </si>
  <si>
    <t>4716060</t>
  </si>
  <si>
    <t>4716310</t>
  </si>
  <si>
    <t>4717410</t>
  </si>
  <si>
    <t>4718600</t>
  </si>
  <si>
    <t>4800000</t>
  </si>
  <si>
    <t>Департамент містобудування та земельних відносин Житомирської міської ради</t>
  </si>
  <si>
    <t>4810000</t>
  </si>
  <si>
    <t>4810180</t>
  </si>
  <si>
    <t>4816060</t>
  </si>
  <si>
    <t>4816310</t>
  </si>
  <si>
    <t>4816420</t>
  </si>
  <si>
    <t>Збереження памятників історії та культури</t>
  </si>
  <si>
    <t>Зберекження, розвиток, реконструкція та реставрація пом"яток історії та культури</t>
  </si>
  <si>
    <t>4816422</t>
  </si>
  <si>
    <t>Операційнеі видатки - паспортизація, інвентраизація пам"яток архітектури, премії в галузі архітектури</t>
  </si>
  <si>
    <t>4817500</t>
  </si>
  <si>
    <t>Інші заходи, пов"язані з економічною діяльністю</t>
  </si>
  <si>
    <t>4818600</t>
  </si>
  <si>
    <t>7500000</t>
  </si>
  <si>
    <t>Департамент бюджету та фінансів Житомирської  міської ради</t>
  </si>
  <si>
    <t>7510000</t>
  </si>
  <si>
    <t>Департамент бюджету та фінансів Житомирської міської ради</t>
  </si>
  <si>
    <t>7510180</t>
  </si>
  <si>
    <t>7518600</t>
  </si>
  <si>
    <t>7519010</t>
  </si>
  <si>
    <t>0170</t>
  </si>
  <si>
    <t>Обслуговування  боргу</t>
  </si>
  <si>
    <t>7600000</t>
  </si>
  <si>
    <t>Департамент бюджету та фінансів Житомирської міської ради (в частині міжбюджетних трансфертів, резервного фонду та загальноміських  видатків)</t>
  </si>
  <si>
    <t>7610000</t>
  </si>
  <si>
    <t>7618010</t>
  </si>
  <si>
    <t xml:space="preserve">Резервний фонд </t>
  </si>
  <si>
    <t>7618120</t>
  </si>
  <si>
    <t>Реверсна дотація</t>
  </si>
  <si>
    <t>7618260</t>
  </si>
  <si>
    <t xml:space="preserve"> Субвенція з державного бюджету місцевим бюджетам на виплату допомоги сім'ям з дітьми, малозабезпеченим сім'ям, інвалідам з дитинства, дітям- інвалідам, тимчасової державної допомоги дітям та допомоги по догляду за інвалідами І чи ІІ групи внаслідок психі</t>
  </si>
  <si>
    <t>7618320</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</si>
  <si>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тепло-,водопостачання і водовідведення, квартирної плати (утримання будинків і споруд та прибудинкових терит</t>
  </si>
  <si>
    <t>7618340</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</si>
  <si>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</si>
  <si>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7618370</t>
  </si>
  <si>
    <t>Субвенція з місцевого бюджету державному бюджету на виконання програм соціально-економічного та культурного розвитку регіонів</t>
  </si>
  <si>
    <t>7618800</t>
  </si>
  <si>
    <t>Всього видатків</t>
  </si>
  <si>
    <t>Секретар міської ради</t>
  </si>
  <si>
    <t>Н.М.Чиж</t>
  </si>
  <si>
    <t>Директор департаменту бюджету та фінансів Житомирської міської ради</t>
  </si>
  <si>
    <t>С.П.Гаращук</t>
  </si>
  <si>
    <r>
      <t>Управління у справах сім</t>
    </r>
    <r>
      <rPr>
        <b/>
        <sz val="18"/>
        <rFont val="Arial Cyr"/>
        <family val="0"/>
      </rPr>
      <t>’</t>
    </r>
    <r>
      <rPr>
        <b/>
        <sz val="18"/>
        <rFont val="Times New Roman"/>
        <family val="1"/>
      </rPr>
      <t>ї,  молоді та спорту Житомирської міської ради</t>
    </r>
  </si>
  <si>
    <r>
      <t>Управління у справах сім</t>
    </r>
    <r>
      <rPr>
        <b/>
        <i/>
        <sz val="18"/>
        <rFont val="Arial Cyr"/>
        <family val="0"/>
      </rPr>
      <t>’</t>
    </r>
    <r>
      <rPr>
        <b/>
        <i/>
        <sz val="18"/>
        <rFont val="Times New Roman"/>
        <family val="1"/>
      </rPr>
      <t>ї,  молоді та спорту Житомирської міської ради</t>
    </r>
  </si>
  <si>
    <r>
      <t>Центри соціальних служб для сім</t>
    </r>
    <r>
      <rPr>
        <i/>
        <sz val="18"/>
        <rFont val="Arial Cyr"/>
        <family val="0"/>
      </rPr>
      <t>’</t>
    </r>
    <r>
      <rPr>
        <i/>
        <sz val="18"/>
        <rFont val="Times New Roman"/>
        <family val="1"/>
      </rPr>
      <t>ї, дітей та молоді</t>
    </r>
  </si>
  <si>
    <r>
      <t>Програми і заходи центрів соціальних служб для сім</t>
    </r>
    <r>
      <rPr>
        <i/>
        <sz val="18"/>
        <rFont val="Arial Cyr"/>
        <family val="0"/>
      </rPr>
      <t>’</t>
    </r>
    <r>
      <rPr>
        <i/>
        <sz val="18"/>
        <rFont val="Times New Roman"/>
        <family val="1"/>
      </rPr>
      <t>ї, дітей та молоді</t>
    </r>
  </si>
  <si>
    <r>
      <t>Інші заходи по охороні здоров</t>
    </r>
    <r>
      <rPr>
        <sz val="18"/>
        <rFont val="Calibri"/>
        <family val="2"/>
      </rPr>
      <t>’</t>
    </r>
    <r>
      <rPr>
        <sz val="18"/>
        <rFont val="Times New Roman"/>
        <family val="1"/>
      </rPr>
      <t>я</t>
    </r>
  </si>
  <si>
    <t>0313030</t>
  </si>
  <si>
    <t>Надання пільг з оплатии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t>
  </si>
  <si>
    <t>3037</t>
  </si>
  <si>
    <t>0313037</t>
  </si>
  <si>
    <t>0316640</t>
  </si>
  <si>
    <t>0455</t>
  </si>
  <si>
    <t>Інші заходи у сфері електротранспорту</t>
  </si>
  <si>
    <t>2417310</t>
  </si>
  <si>
    <t>0421</t>
  </si>
  <si>
    <t>Проведення заходів із землеустрою</t>
  </si>
  <si>
    <t>4117310</t>
  </si>
  <si>
    <t>4316310</t>
  </si>
  <si>
    <t>4816421</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</si>
  <si>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</si>
  <si>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1518580</t>
  </si>
</sst>
</file>

<file path=xl/styles.xml><?xml version="1.0" encoding="utf-8"?>
<styleSheet xmlns="http://schemas.openxmlformats.org/spreadsheetml/2006/main">
  <numFmts count="1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0_р_._-;\-* #,##0.000_р_._-;_-* &quot;-&quot;?_р_._-;_-@_-"/>
    <numFmt numFmtId="173" formatCode="_-* #,##0.00\ _г_р_н_._-;\-* #,##0.00\ _г_р_н_._-;_-* &quot;-&quot;??\ _г_р_н_._-;_-@_-"/>
    <numFmt numFmtId="174" formatCode="#,##0.00_₴"/>
  </numFmts>
  <fonts count="58">
    <font>
      <sz val="10"/>
      <name val="Arial Cy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5"/>
      <color indexed="12"/>
      <name val="Arial Cyr"/>
      <family val="0"/>
    </font>
    <font>
      <u val="single"/>
      <sz val="5"/>
      <color indexed="36"/>
      <name val="Arial Cyr"/>
      <family val="0"/>
    </font>
    <font>
      <sz val="8"/>
      <name val="Arial Cyr"/>
      <family val="0"/>
    </font>
    <font>
      <sz val="18"/>
      <name val="Arial Cyr"/>
      <family val="0"/>
    </font>
    <font>
      <b/>
      <sz val="18"/>
      <name val="Times New Roman"/>
      <family val="1"/>
    </font>
    <font>
      <b/>
      <sz val="16"/>
      <name val="Times New Roman"/>
      <family val="1"/>
    </font>
    <font>
      <sz val="16"/>
      <name val="Arial Cyr"/>
      <family val="0"/>
    </font>
    <font>
      <b/>
      <sz val="24"/>
      <name val="Times New Roman"/>
      <family val="1"/>
    </font>
    <font>
      <b/>
      <sz val="22"/>
      <name val="Times New Roman"/>
      <family val="1"/>
    </font>
    <font>
      <sz val="24"/>
      <name val="Arial Cyr"/>
      <family val="0"/>
    </font>
    <font>
      <b/>
      <sz val="14"/>
      <name val="Times New Roman"/>
      <family val="1"/>
    </font>
    <font>
      <sz val="14"/>
      <name val="Arial Cyr"/>
      <family val="0"/>
    </font>
    <font>
      <sz val="14"/>
      <name val="Times New Roman"/>
      <family val="1"/>
    </font>
    <font>
      <sz val="18"/>
      <name val="Times New Roman"/>
      <family val="1"/>
    </font>
    <font>
      <sz val="20"/>
      <name val="Times New Roman"/>
      <family val="1"/>
    </font>
    <font>
      <sz val="20"/>
      <name val="Arial Cyr"/>
      <family val="0"/>
    </font>
    <font>
      <i/>
      <sz val="18"/>
      <name val="Times New Roman"/>
      <family val="1"/>
    </font>
    <font>
      <b/>
      <i/>
      <sz val="18"/>
      <name val="Times New Roman"/>
      <family val="1"/>
    </font>
    <font>
      <b/>
      <sz val="14"/>
      <name val="Arial Cyr"/>
      <family val="0"/>
    </font>
    <font>
      <b/>
      <i/>
      <sz val="22"/>
      <name val="Times New Roman"/>
      <family val="1"/>
    </font>
    <font>
      <b/>
      <i/>
      <sz val="24"/>
      <name val="Times New Roman"/>
      <family val="1"/>
    </font>
    <font>
      <b/>
      <i/>
      <sz val="14"/>
      <name val="Arial Cyr"/>
      <family val="0"/>
    </font>
    <font>
      <sz val="22"/>
      <name val="Times New Roman"/>
      <family val="1"/>
    </font>
    <font>
      <sz val="24"/>
      <name val="Times New Roman"/>
      <family val="1"/>
    </font>
    <font>
      <i/>
      <sz val="14"/>
      <name val="Arial Cyr"/>
      <family val="0"/>
    </font>
    <font>
      <i/>
      <sz val="22"/>
      <name val="Times New Roman"/>
      <family val="1"/>
    </font>
    <font>
      <i/>
      <sz val="24"/>
      <name val="Times New Roman"/>
      <family val="1"/>
    </font>
    <font>
      <b/>
      <sz val="18"/>
      <name val="Arial Cyr"/>
      <family val="0"/>
    </font>
    <font>
      <b/>
      <i/>
      <sz val="18"/>
      <name val="Arial Cyr"/>
      <family val="0"/>
    </font>
    <font>
      <i/>
      <sz val="18"/>
      <name val="Arial Cyr"/>
      <family val="0"/>
    </font>
    <font>
      <sz val="18"/>
      <name val="Calibri"/>
      <family val="2"/>
    </font>
    <font>
      <b/>
      <sz val="16"/>
      <name val="Arial Cyr"/>
      <family val="0"/>
    </font>
    <font>
      <b/>
      <sz val="22"/>
      <name val="Arial Cyr"/>
      <family val="0"/>
    </font>
    <font>
      <sz val="22"/>
      <name val="Arial Cyr"/>
      <family val="0"/>
    </font>
    <font>
      <b/>
      <sz val="30"/>
      <name val="Times New Roman"/>
      <family val="1"/>
    </font>
    <font>
      <sz val="30"/>
      <name val="Times New Roman"/>
      <family val="1"/>
    </font>
    <font>
      <b/>
      <sz val="32"/>
      <name val="Times New Roman"/>
      <family val="1"/>
    </font>
    <font>
      <sz val="32"/>
      <name val="Arial Cyr"/>
      <family val="0"/>
    </font>
    <font>
      <sz val="30"/>
      <name val="Arial Cyr"/>
      <family val="0"/>
    </font>
    <font>
      <b/>
      <sz val="2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1" fillId="7" borderId="1" applyNumberFormat="0" applyAlignment="0" applyProtection="0"/>
    <xf numFmtId="0" fontId="14" fillId="20" borderId="8" applyNumberFormat="0" applyAlignment="0" applyProtection="0"/>
    <xf numFmtId="0" fontId="4" fillId="20" borderId="1" applyNumberFormat="0" applyAlignment="0" applyProtection="0"/>
    <xf numFmtId="0" fontId="1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6" fillId="0" borderId="9" applyNumberFormat="0" applyFill="0" applyAlignment="0" applyProtection="0"/>
    <xf numFmtId="0" fontId="5" fillId="21" borderId="2" applyNumberFormat="0" applyAlignment="0" applyProtection="0"/>
    <xf numFmtId="0" fontId="15" fillId="0" borderId="0" applyNumberFormat="0" applyFill="0" applyBorder="0" applyAlignment="0" applyProtection="0"/>
    <xf numFmtId="0" fontId="13" fillId="22" borderId="0" applyNumberFormat="0" applyBorder="0" applyAlignment="0" applyProtection="0"/>
    <xf numFmtId="0" fontId="19" fillId="0" borderId="0" applyNumberFormat="0" applyFill="0" applyBorder="0" applyAlignment="0" applyProtection="0"/>
    <xf numFmtId="0" fontId="3" fillId="3" borderId="0" applyNumberFormat="0" applyBorder="0" applyAlignment="0" applyProtection="0"/>
    <xf numFmtId="0" fontId="6" fillId="0" borderId="0" applyNumberFormat="0" applyFill="0" applyBorder="0" applyAlignment="0" applyProtection="0"/>
    <xf numFmtId="0" fontId="0" fillId="23"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1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4" borderId="0" applyNumberFormat="0" applyBorder="0" applyAlignment="0" applyProtection="0"/>
  </cellStyleXfs>
  <cellXfs count="116">
    <xf numFmtId="0" fontId="0" fillId="0" borderId="0" xfId="0" applyAlignment="1">
      <alignment/>
    </xf>
    <xf numFmtId="0" fontId="21" fillId="0" borderId="0" xfId="0" applyFont="1" applyFill="1" applyAlignment="1">
      <alignment/>
    </xf>
    <xf numFmtId="0" fontId="22" fillId="0" borderId="0" xfId="0" applyFont="1" applyFill="1" applyAlignment="1">
      <alignment horizontal="right" vertical="center" wrapText="1"/>
    </xf>
    <xf numFmtId="0" fontId="23" fillId="0" borderId="0" xfId="0" applyFont="1" applyFill="1" applyAlignment="1">
      <alignment horizontal="right" vertical="center" wrapText="1"/>
    </xf>
    <xf numFmtId="0" fontId="24" fillId="0" borderId="0" xfId="0" applyFont="1" applyFill="1" applyAlignment="1">
      <alignment/>
    </xf>
    <xf numFmtId="0" fontId="23" fillId="0" borderId="0" xfId="0" applyFont="1" applyFill="1" applyAlignment="1">
      <alignment horizontal="left" vertical="center" wrapText="1"/>
    </xf>
    <xf numFmtId="0" fontId="27" fillId="0" borderId="0" xfId="0" applyFont="1" applyFill="1" applyAlignment="1">
      <alignment/>
    </xf>
    <xf numFmtId="0" fontId="22" fillId="0" borderId="0" xfId="0" applyFont="1" applyFill="1" applyAlignment="1">
      <alignment horizontal="center"/>
    </xf>
    <xf numFmtId="0" fontId="28" fillId="0" borderId="0" xfId="0" applyFont="1" applyFill="1" applyAlignment="1">
      <alignment horizontal="center"/>
    </xf>
    <xf numFmtId="0" fontId="29" fillId="0" borderId="0" xfId="0" applyFont="1" applyFill="1" applyAlignment="1">
      <alignment/>
    </xf>
    <xf numFmtId="0" fontId="31"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49" fontId="31" fillId="0" borderId="10" xfId="0" applyNumberFormat="1" applyFont="1" applyFill="1" applyBorder="1" applyAlignment="1">
      <alignment horizontal="center" vertical="center"/>
    </xf>
    <xf numFmtId="0" fontId="21" fillId="0" borderId="10" xfId="0" applyFont="1" applyFill="1" applyBorder="1" applyAlignment="1">
      <alignment horizontal="center" vertical="center" wrapText="1"/>
    </xf>
    <xf numFmtId="49" fontId="22" fillId="0" borderId="10" xfId="0" applyNumberFormat="1" applyFont="1" applyFill="1" applyBorder="1" applyAlignment="1">
      <alignment horizontal="center" vertical="center"/>
    </xf>
    <xf numFmtId="49" fontId="35" fillId="0" borderId="10"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4" fontId="25" fillId="0" borderId="10" xfId="0" applyNumberFormat="1" applyFont="1" applyFill="1" applyBorder="1" applyAlignment="1">
      <alignment horizontal="center" vertical="center" wrapText="1"/>
    </xf>
    <xf numFmtId="0" fontId="36" fillId="0" borderId="0" xfId="0" applyFont="1" applyFill="1" applyAlignment="1">
      <alignment/>
    </xf>
    <xf numFmtId="0" fontId="35" fillId="0" borderId="10" xfId="0" applyFont="1" applyFill="1" applyBorder="1" applyAlignment="1">
      <alignment horizontal="center" vertical="center" wrapText="1"/>
    </xf>
    <xf numFmtId="4" fontId="38" fillId="0" borderId="10" xfId="0" applyNumberFormat="1" applyFont="1" applyFill="1" applyBorder="1" applyAlignment="1">
      <alignment horizontal="center" vertical="center" wrapText="1"/>
    </xf>
    <xf numFmtId="0" fontId="39" fillId="0" borderId="0" xfId="0" applyFont="1" applyFill="1" applyAlignment="1">
      <alignment/>
    </xf>
    <xf numFmtId="49" fontId="31" fillId="0" borderId="10" xfId="0" applyNumberFormat="1" applyFont="1" applyFill="1" applyBorder="1" applyAlignment="1">
      <alignment vertical="center"/>
    </xf>
    <xf numFmtId="0" fontId="31" fillId="0" borderId="10" xfId="0" applyFont="1" applyFill="1" applyBorder="1" applyAlignment="1">
      <alignment horizontal="left" vertical="center" wrapText="1"/>
    </xf>
    <xf numFmtId="4" fontId="41" fillId="0" borderId="10" xfId="0" applyNumberFormat="1" applyFont="1" applyFill="1" applyBorder="1" applyAlignment="1">
      <alignment horizontal="center" vertical="center" wrapText="1"/>
    </xf>
    <xf numFmtId="0" fontId="42" fillId="0" borderId="0" xfId="0" applyFont="1" applyFill="1" applyAlignment="1">
      <alignment/>
    </xf>
    <xf numFmtId="49" fontId="34" fillId="0" borderId="10" xfId="0" applyNumberFormat="1" applyFont="1" applyFill="1" applyBorder="1" applyAlignment="1">
      <alignment horizontal="center" vertical="center"/>
    </xf>
    <xf numFmtId="0" fontId="34" fillId="0" borderId="10" xfId="0" applyFont="1" applyFill="1" applyBorder="1" applyAlignment="1">
      <alignment horizontal="left" vertical="center" wrapText="1"/>
    </xf>
    <xf numFmtId="4" fontId="44" fillId="0" borderId="10" xfId="0" applyNumberFormat="1" applyFont="1" applyFill="1" applyBorder="1" applyAlignment="1">
      <alignment horizontal="center" vertical="center" wrapText="1"/>
    </xf>
    <xf numFmtId="0" fontId="31" fillId="0" borderId="10" xfId="0" applyFont="1" applyFill="1" applyBorder="1" applyAlignment="1">
      <alignment vertical="center" wrapText="1"/>
    </xf>
    <xf numFmtId="0" fontId="34" fillId="0" borderId="10" xfId="0" applyFont="1" applyFill="1" applyBorder="1" applyAlignment="1">
      <alignment vertical="center" wrapText="1"/>
    </xf>
    <xf numFmtId="172" fontId="31" fillId="0" borderId="10" xfId="0" applyNumberFormat="1" applyFont="1" applyFill="1" applyBorder="1" applyAlignment="1">
      <alignment vertical="center" wrapText="1"/>
    </xf>
    <xf numFmtId="0" fontId="39" fillId="0" borderId="0" xfId="0" applyFont="1" applyFill="1" applyBorder="1" applyAlignment="1">
      <alignment/>
    </xf>
    <xf numFmtId="0" fontId="29" fillId="0" borderId="0" xfId="0" applyFont="1" applyFill="1" applyBorder="1" applyAlignment="1">
      <alignment/>
    </xf>
    <xf numFmtId="0" fontId="42" fillId="0" borderId="0" xfId="0" applyFont="1" applyFill="1" applyBorder="1" applyAlignment="1">
      <alignment/>
    </xf>
    <xf numFmtId="0" fontId="31" fillId="0" borderId="10" xfId="0" applyFont="1" applyFill="1" applyBorder="1" applyAlignment="1">
      <alignment vertical="center" wrapText="1"/>
    </xf>
    <xf numFmtId="0" fontId="34" fillId="0" borderId="10" xfId="0" applyFont="1" applyFill="1" applyBorder="1" applyAlignment="1">
      <alignment vertical="center" wrapText="1"/>
    </xf>
    <xf numFmtId="172" fontId="31" fillId="0" borderId="10" xfId="0" applyNumberFormat="1" applyFont="1" applyFill="1" applyBorder="1" applyAlignment="1">
      <alignment horizontal="left" vertical="center" wrapText="1"/>
    </xf>
    <xf numFmtId="4" fontId="37" fillId="0" borderId="10" xfId="0" applyNumberFormat="1" applyFont="1" applyFill="1" applyBorder="1" applyAlignment="1">
      <alignment horizontal="center" vertical="center" wrapText="1"/>
    </xf>
    <xf numFmtId="49" fontId="31" fillId="0" borderId="10" xfId="0" applyNumberFormat="1" applyFont="1" applyFill="1" applyBorder="1" applyAlignment="1">
      <alignment vertical="center" wrapText="1"/>
    </xf>
    <xf numFmtId="49" fontId="31" fillId="0" borderId="10" xfId="0" applyNumberFormat="1" applyFont="1" applyFill="1" applyBorder="1" applyAlignment="1">
      <alignment horizontal="center" vertical="center" wrapText="1"/>
    </xf>
    <xf numFmtId="0" fontId="49" fillId="0" borderId="10" xfId="0" applyFont="1" applyFill="1" applyBorder="1" applyAlignment="1">
      <alignment/>
    </xf>
    <xf numFmtId="49" fontId="23" fillId="0" borderId="10" xfId="0" applyNumberFormat="1" applyFont="1" applyFill="1" applyBorder="1" applyAlignment="1">
      <alignment horizontal="center" vertical="center"/>
    </xf>
    <xf numFmtId="0" fontId="22" fillId="0" borderId="10" xfId="0" applyFont="1" applyFill="1" applyBorder="1" applyAlignment="1">
      <alignment vertical="center" wrapText="1"/>
    </xf>
    <xf numFmtId="0" fontId="36" fillId="0" borderId="0" xfId="0" applyFont="1" applyFill="1" applyBorder="1" applyAlignment="1">
      <alignment/>
    </xf>
    <xf numFmtId="49" fontId="28" fillId="0" borderId="0" xfId="0" applyNumberFormat="1" applyFont="1" applyFill="1" applyBorder="1" applyAlignment="1">
      <alignment horizontal="center" vertical="center"/>
    </xf>
    <xf numFmtId="0" fontId="28" fillId="0" borderId="0" xfId="0" applyFont="1" applyFill="1" applyBorder="1" applyAlignment="1">
      <alignment vertical="center" wrapText="1"/>
    </xf>
    <xf numFmtId="4" fontId="22" fillId="0" borderId="0" xfId="0" applyNumberFormat="1" applyFont="1" applyFill="1" applyBorder="1" applyAlignment="1">
      <alignment horizontal="center" vertical="center" wrapText="1"/>
    </xf>
    <xf numFmtId="0" fontId="26" fillId="0" borderId="0" xfId="0" applyFont="1" applyFill="1" applyAlignment="1">
      <alignment horizontal="left" wrapText="1"/>
    </xf>
    <xf numFmtId="0" fontId="50" fillId="0" borderId="0" xfId="0" applyFont="1" applyFill="1" applyAlignment="1">
      <alignment/>
    </xf>
    <xf numFmtId="0" fontId="26" fillId="0" borderId="0" xfId="0" applyFont="1" applyFill="1" applyAlignment="1">
      <alignment horizontal="right" wrapText="1"/>
    </xf>
    <xf numFmtId="0" fontId="25" fillId="0" borderId="0" xfId="0" applyFont="1" applyFill="1" applyAlignment="1">
      <alignment horizontal="left"/>
    </xf>
    <xf numFmtId="0" fontId="26" fillId="0" borderId="0" xfId="0" applyFont="1" applyFill="1" applyAlignment="1">
      <alignment wrapText="1"/>
    </xf>
    <xf numFmtId="0" fontId="51" fillId="0" borderId="0" xfId="0" applyFont="1" applyFill="1" applyAlignment="1">
      <alignment/>
    </xf>
    <xf numFmtId="49" fontId="40" fillId="0" borderId="0" xfId="0" applyNumberFormat="1" applyFont="1" applyFill="1" applyBorder="1" applyAlignment="1">
      <alignment horizontal="left" vertical="center" wrapText="1"/>
    </xf>
    <xf numFmtId="0" fontId="40" fillId="0" borderId="0" xfId="0" applyFont="1" applyFill="1" applyBorder="1" applyAlignment="1">
      <alignment/>
    </xf>
    <xf numFmtId="0" fontId="41" fillId="0" borderId="0" xfId="0" applyFont="1" applyFill="1" applyAlignment="1">
      <alignment horizontal="left" vertical="center"/>
    </xf>
    <xf numFmtId="0" fontId="40" fillId="0" borderId="0" xfId="0" applyFont="1" applyFill="1" applyAlignment="1">
      <alignment/>
    </xf>
    <xf numFmtId="49" fontId="31" fillId="0" borderId="0" xfId="0" applyNumberFormat="1" applyFont="1" applyFill="1" applyBorder="1" applyAlignment="1">
      <alignment horizontal="left"/>
    </xf>
    <xf numFmtId="0" fontId="0" fillId="0" borderId="0" xfId="0" applyFont="1" applyFill="1" applyAlignment="1">
      <alignment/>
    </xf>
    <xf numFmtId="0" fontId="30" fillId="0" borderId="0" xfId="0" applyFont="1" applyFill="1" applyBorder="1" applyAlignment="1">
      <alignment/>
    </xf>
    <xf numFmtId="49" fontId="31" fillId="0" borderId="0" xfId="0" applyNumberFormat="1" applyFont="1" applyFill="1" applyBorder="1" applyAlignment="1">
      <alignment/>
    </xf>
    <xf numFmtId="173" fontId="30" fillId="0" borderId="0" xfId="0" applyNumberFormat="1" applyFont="1" applyFill="1" applyBorder="1" applyAlignment="1">
      <alignment/>
    </xf>
    <xf numFmtId="0" fontId="31" fillId="0" borderId="0" xfId="0" applyFont="1" applyFill="1" applyBorder="1" applyAlignment="1">
      <alignment/>
    </xf>
    <xf numFmtId="49" fontId="21" fillId="0" borderId="0" xfId="0" applyNumberFormat="1" applyFont="1" applyFill="1" applyBorder="1" applyAlignment="1">
      <alignment/>
    </xf>
    <xf numFmtId="0" fontId="0" fillId="0" borderId="0" xfId="0" applyFont="1" applyFill="1" applyBorder="1" applyAlignment="1">
      <alignment/>
    </xf>
    <xf numFmtId="0" fontId="21" fillId="0" borderId="0" xfId="0" applyFont="1" applyFill="1" applyBorder="1" applyAlignment="1">
      <alignment vertical="center" wrapText="1"/>
    </xf>
    <xf numFmtId="0" fontId="21" fillId="0" borderId="0" xfId="0" applyFont="1" applyFill="1" applyBorder="1" applyAlignment="1">
      <alignment/>
    </xf>
    <xf numFmtId="0" fontId="21" fillId="0" borderId="0" xfId="0" applyFont="1" applyFill="1" applyAlignment="1">
      <alignment vertical="center" wrapText="1"/>
    </xf>
    <xf numFmtId="4" fontId="26" fillId="0" borderId="10" xfId="0" applyNumberFormat="1" applyFont="1" applyFill="1" applyBorder="1" applyAlignment="1">
      <alignment horizontal="center" vertical="center" wrapText="1"/>
    </xf>
    <xf numFmtId="4" fontId="40" fillId="0" borderId="10" xfId="0" applyNumberFormat="1" applyFont="1" applyFill="1" applyBorder="1" applyAlignment="1">
      <alignment horizontal="center" vertical="center" wrapText="1"/>
    </xf>
    <xf numFmtId="4" fontId="43" fillId="0" borderId="10" xfId="0" applyNumberFormat="1" applyFont="1" applyFill="1" applyBorder="1" applyAlignment="1">
      <alignment horizontal="center" vertical="center" wrapText="1"/>
    </xf>
    <xf numFmtId="49" fontId="34" fillId="0" borderId="10" xfId="0" applyNumberFormat="1" applyFont="1" applyFill="1" applyBorder="1" applyAlignment="1">
      <alignment vertical="center"/>
    </xf>
    <xf numFmtId="0" fontId="52" fillId="0" borderId="0" xfId="0" applyFont="1" applyFill="1" applyAlignment="1">
      <alignment horizontal="left"/>
    </xf>
    <xf numFmtId="0" fontId="53" fillId="0" borderId="0" xfId="0" applyFont="1" applyFill="1" applyAlignment="1">
      <alignment horizontal="left" vertical="center"/>
    </xf>
    <xf numFmtId="0" fontId="57" fillId="0" borderId="0" xfId="0" applyFont="1" applyFill="1" applyAlignment="1">
      <alignment horizontal="right" vertical="center"/>
    </xf>
    <xf numFmtId="4" fontId="36" fillId="0" borderId="0" xfId="0" applyNumberFormat="1" applyFont="1" applyFill="1" applyAlignment="1">
      <alignment/>
    </xf>
    <xf numFmtId="4" fontId="44" fillId="0" borderId="11" xfId="0" applyNumberFormat="1" applyFont="1" applyFill="1" applyBorder="1" applyAlignment="1">
      <alignment horizontal="center" vertical="center" wrapText="1"/>
    </xf>
    <xf numFmtId="4" fontId="44" fillId="0" borderId="12" xfId="0" applyNumberFormat="1" applyFont="1" applyFill="1" applyBorder="1" applyAlignment="1">
      <alignment horizontal="center" vertical="center" wrapText="1"/>
    </xf>
    <xf numFmtId="4" fontId="44" fillId="0" borderId="13" xfId="0" applyNumberFormat="1" applyFont="1" applyFill="1" applyBorder="1" applyAlignment="1">
      <alignment horizontal="center" vertical="center" wrapText="1"/>
    </xf>
    <xf numFmtId="4" fontId="41" fillId="0" borderId="10" xfId="0" applyNumberFormat="1" applyFont="1" applyFill="1" applyBorder="1" applyAlignment="1">
      <alignment horizontal="center" vertical="center" wrapText="1"/>
    </xf>
    <xf numFmtId="4" fontId="41" fillId="0" borderId="11" xfId="0" applyNumberFormat="1" applyFont="1" applyFill="1" applyBorder="1" applyAlignment="1">
      <alignment horizontal="center" vertical="center" wrapText="1"/>
    </xf>
    <xf numFmtId="4" fontId="41" fillId="0" borderId="13" xfId="0" applyNumberFormat="1" applyFont="1" applyFill="1" applyBorder="1" applyAlignment="1">
      <alignment horizontal="center" vertical="center" wrapText="1"/>
    </xf>
    <xf numFmtId="0" fontId="31" fillId="0" borderId="11" xfId="0" applyFont="1" applyFill="1" applyBorder="1" applyAlignment="1">
      <alignment horizontal="left" vertical="center" wrapText="1"/>
    </xf>
    <xf numFmtId="0" fontId="31" fillId="0" borderId="13" xfId="0" applyFont="1" applyFill="1" applyBorder="1" applyAlignment="1">
      <alignment horizontal="left" vertical="center" wrapText="1"/>
    </xf>
    <xf numFmtId="4" fontId="40" fillId="0" borderId="11" xfId="0" applyNumberFormat="1" applyFont="1" applyFill="1" applyBorder="1" applyAlignment="1">
      <alignment horizontal="center" vertical="center" wrapText="1"/>
    </xf>
    <xf numFmtId="4" fontId="40" fillId="0" borderId="13" xfId="0" applyNumberFormat="1" applyFont="1" applyFill="1" applyBorder="1" applyAlignment="1">
      <alignment horizontal="center" vertical="center" wrapText="1"/>
    </xf>
    <xf numFmtId="0" fontId="31" fillId="0" borderId="10" xfId="0" applyNumberFormat="1" applyFont="1" applyFill="1" applyBorder="1" applyAlignment="1">
      <alignment horizontal="left" vertical="center" wrapText="1"/>
    </xf>
    <xf numFmtId="0" fontId="31" fillId="0" borderId="10" xfId="0" applyFont="1" applyFill="1" applyBorder="1" applyAlignment="1">
      <alignment horizontal="center" vertical="center" wrapText="1"/>
    </xf>
    <xf numFmtId="0" fontId="25" fillId="0" borderId="0" xfId="0" applyFont="1" applyFill="1" applyAlignment="1">
      <alignment horizontal="left" vertical="center" wrapText="1"/>
    </xf>
    <xf numFmtId="0" fontId="26" fillId="0" borderId="0" xfId="0" applyFont="1" applyFill="1" applyAlignment="1">
      <alignment horizontal="left" vertical="center" wrapText="1"/>
    </xf>
    <xf numFmtId="0" fontId="54" fillId="0" borderId="0" xfId="0" applyFont="1" applyFill="1" applyAlignment="1">
      <alignment horizontal="center" vertical="center"/>
    </xf>
    <xf numFmtId="0" fontId="55" fillId="0" borderId="0" xfId="0" applyFont="1" applyFill="1" applyAlignment="1">
      <alignment horizontal="center" vertical="center"/>
    </xf>
    <xf numFmtId="49" fontId="53" fillId="0" borderId="0" xfId="0" applyNumberFormat="1" applyFont="1" applyFill="1" applyBorder="1" applyAlignment="1">
      <alignment horizontal="left" vertical="center" wrapText="1"/>
    </xf>
    <xf numFmtId="0" fontId="52" fillId="0" borderId="0" xfId="0" applyFont="1" applyFill="1" applyAlignment="1">
      <alignment horizontal="left" wrapText="1"/>
    </xf>
    <xf numFmtId="49" fontId="31" fillId="0" borderId="10" xfId="0" applyNumberFormat="1" applyFont="1" applyFill="1" applyBorder="1" applyAlignment="1">
      <alignment horizontal="center" vertical="center"/>
    </xf>
    <xf numFmtId="49" fontId="31" fillId="0" borderId="11" xfId="0" applyNumberFormat="1" applyFont="1" applyFill="1" applyBorder="1" applyAlignment="1">
      <alignment horizontal="center" vertical="center"/>
    </xf>
    <xf numFmtId="49" fontId="31" fillId="0" borderId="13" xfId="0" applyNumberFormat="1" applyFont="1" applyFill="1" applyBorder="1" applyAlignment="1">
      <alignment horizontal="center" vertical="center"/>
    </xf>
    <xf numFmtId="0" fontId="52" fillId="0" borderId="0" xfId="0" applyFont="1" applyFill="1" applyAlignment="1">
      <alignment horizontal="center" vertical="center"/>
    </xf>
    <xf numFmtId="0" fontId="56" fillId="0" borderId="0" xfId="0" applyFont="1" applyFill="1" applyAlignment="1">
      <alignment horizontal="center" vertical="center"/>
    </xf>
    <xf numFmtId="0" fontId="21"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4" fillId="0" borderId="11" xfId="0" applyFont="1" applyFill="1" applyBorder="1" applyAlignment="1">
      <alignment horizontal="left" vertical="center" wrapText="1"/>
    </xf>
    <xf numFmtId="0" fontId="34" fillId="0" borderId="12" xfId="0" applyFont="1" applyFill="1" applyBorder="1" applyAlignment="1">
      <alignment horizontal="left" vertical="center" wrapText="1"/>
    </xf>
    <xf numFmtId="0" fontId="34" fillId="0" borderId="13" xfId="0" applyFont="1" applyFill="1" applyBorder="1" applyAlignment="1">
      <alignment horizontal="left" vertical="center" wrapText="1"/>
    </xf>
    <xf numFmtId="4" fontId="43" fillId="0" borderId="11" xfId="0" applyNumberFormat="1" applyFont="1" applyFill="1" applyBorder="1" applyAlignment="1">
      <alignment horizontal="center" vertical="center" wrapText="1"/>
    </xf>
    <xf numFmtId="4" fontId="43" fillId="0" borderId="12" xfId="0" applyNumberFormat="1" applyFont="1" applyFill="1" applyBorder="1" applyAlignment="1">
      <alignment horizontal="center" vertical="center" wrapText="1"/>
    </xf>
    <xf numFmtId="4" fontId="43" fillId="0" borderId="13" xfId="0" applyNumberFormat="1" applyFont="1" applyFill="1" applyBorder="1" applyAlignment="1">
      <alignment horizontal="center" vertical="center" wrapText="1"/>
    </xf>
    <xf numFmtId="4" fontId="40" fillId="0" borderId="10" xfId="0" applyNumberFormat="1" applyFont="1" applyFill="1" applyBorder="1" applyAlignment="1">
      <alignment horizontal="center" vertical="center" wrapText="1"/>
    </xf>
    <xf numFmtId="49" fontId="34" fillId="0" borderId="11" xfId="0" applyNumberFormat="1" applyFont="1" applyFill="1" applyBorder="1" applyAlignment="1">
      <alignment horizontal="center" vertical="center"/>
    </xf>
    <xf numFmtId="49" fontId="34" fillId="0" borderId="12" xfId="0" applyNumberFormat="1" applyFont="1" applyFill="1" applyBorder="1" applyAlignment="1">
      <alignment horizontal="center" vertical="center"/>
    </xf>
    <xf numFmtId="49" fontId="34" fillId="0" borderId="13" xfId="0" applyNumberFormat="1" applyFont="1" applyFill="1" applyBorder="1" applyAlignment="1">
      <alignment horizontal="center" vertical="center"/>
    </xf>
    <xf numFmtId="0" fontId="34"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cellXfs>
  <cellStyles count="90">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Followed Hyperlink" xfId="94"/>
    <cellStyle name="Плохой" xfId="95"/>
    <cellStyle name="Пояснение" xfId="96"/>
    <cellStyle name="Примечание" xfId="97"/>
    <cellStyle name="Percent" xfId="98"/>
    <cellStyle name="Связанная ячейка" xfId="99"/>
    <cellStyle name="Текст предупреждения" xfId="100"/>
    <cellStyle name="Comma" xfId="101"/>
    <cellStyle name="Comma [0]" xfId="102"/>
    <cellStyle name="Хороший"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76;&#1086;&#1076;&#1072;&#1090;&#1086;&#1082;%203%20-%20&#1082;&#1086;&#1085;&#1090;&#1088;&#1086;&#1083;&#1100;%20&#1055;&#1056;&#1054;&#1045;&#1050;&#105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vicelska\&#1044;&#1054;&#1050;&#1059;&#1052;&#1045;&#1053;&#1058;&#1048;\&#1052;&#1086;&#1080;%20&#1076;&#1086;&#1082;&#1091;&#1084;&#1077;&#1085;&#1090;&#1099;\&#1089;&#1077;&#1089;&#1110;&#1103;\2017\20.04.2017\&#1076;&#1086;&#1076;&#1072;&#1090;&#1086;&#1082;%203%20-%20&#1082;&#1086;&#1085;&#1090;&#1088;&#1086;&#1083;&#1100;%2020.04.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БЮДЖЕТ уточнений "/>
      <sheetName val="БЮДЖЕТ 29.12.2016 затв"/>
      <sheetName val="16.02.2017 "/>
      <sheetName val="09.03.2017"/>
      <sheetName val="20.04.2017"/>
      <sheetName val="25.05.2017"/>
      <sheetName val="ПРОЕКТ червень"/>
    </sheetNames>
    <sheetDataSet>
      <sheetData sheetId="3">
        <row r="152">
          <cell r="P152">
            <v>765400</v>
          </cell>
        </row>
        <row r="153">
          <cell r="P153">
            <v>90000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БЮДЖЕТ 29.12.2016 затв"/>
      <sheetName val="16.02.2017 "/>
      <sheetName val="09.03.2017"/>
      <sheetName val="проект"/>
    </sheetNames>
    <sheetDataSet>
      <sheetData sheetId="0">
        <row r="15">
          <cell r="P15">
            <v>197000</v>
          </cell>
        </row>
        <row r="21">
          <cell r="P21">
            <v>4142800</v>
          </cell>
        </row>
        <row r="29">
          <cell r="P29">
            <v>2622566.28</v>
          </cell>
        </row>
        <row r="30">
          <cell r="P30">
            <v>1403968.51</v>
          </cell>
        </row>
        <row r="44">
          <cell r="P44">
            <v>205359.98</v>
          </cell>
        </row>
        <row r="79">
          <cell r="P79">
            <v>200000</v>
          </cell>
        </row>
        <row r="114">
          <cell r="P114">
            <v>67500</v>
          </cell>
        </row>
        <row r="121">
          <cell r="P121">
            <v>916000</v>
          </cell>
        </row>
        <row r="122">
          <cell r="P122">
            <v>456000</v>
          </cell>
        </row>
        <row r="123">
          <cell r="P123">
            <v>460000</v>
          </cell>
        </row>
        <row r="124">
          <cell r="P124">
            <v>132898.55000000005</v>
          </cell>
        </row>
        <row r="126">
          <cell r="P126">
            <v>527000</v>
          </cell>
        </row>
        <row r="127">
          <cell r="P127">
            <v>1200000</v>
          </cell>
        </row>
        <row r="128">
          <cell r="P128">
            <v>3000000</v>
          </cell>
        </row>
        <row r="147">
          <cell r="P147">
            <v>490000</v>
          </cell>
        </row>
        <row r="159">
          <cell r="P159">
            <v>927000</v>
          </cell>
        </row>
        <row r="165">
          <cell r="P165">
            <v>751230</v>
          </cell>
        </row>
        <row r="166">
          <cell r="P166">
            <v>500000</v>
          </cell>
        </row>
      </sheetData>
      <sheetData sheetId="1">
        <row r="29">
          <cell r="P29">
            <v>12500</v>
          </cell>
        </row>
        <row r="30">
          <cell r="P30">
            <v>25000</v>
          </cell>
        </row>
      </sheetData>
      <sheetData sheetId="2">
        <row r="16">
          <cell r="P16">
            <v>550900</v>
          </cell>
        </row>
        <row r="20">
          <cell r="P20">
            <v>132760</v>
          </cell>
        </row>
        <row r="21">
          <cell r="P21">
            <v>37052000</v>
          </cell>
        </row>
        <row r="25">
          <cell r="P25">
            <v>7768100</v>
          </cell>
        </row>
        <row r="29">
          <cell r="P29">
            <v>2046900</v>
          </cell>
        </row>
        <row r="30">
          <cell r="P30">
            <v>549569</v>
          </cell>
        </row>
        <row r="37">
          <cell r="P37">
            <v>16000</v>
          </cell>
        </row>
        <row r="54">
          <cell r="P54">
            <v>70000</v>
          </cell>
        </row>
        <row r="66">
          <cell r="P66">
            <v>2500000</v>
          </cell>
        </row>
        <row r="67">
          <cell r="P67">
            <v>1718100</v>
          </cell>
        </row>
        <row r="71">
          <cell r="P71">
            <v>2684404</v>
          </cell>
        </row>
        <row r="73">
          <cell r="P73">
            <v>36900</v>
          </cell>
        </row>
        <row r="80">
          <cell r="P80">
            <v>747000</v>
          </cell>
        </row>
        <row r="84">
          <cell r="P84">
            <v>11000</v>
          </cell>
        </row>
        <row r="96">
          <cell r="P96">
            <v>187400</v>
          </cell>
        </row>
        <row r="97">
          <cell r="P97">
            <v>221620</v>
          </cell>
        </row>
        <row r="108">
          <cell r="P108">
            <v>272000</v>
          </cell>
        </row>
        <row r="110">
          <cell r="P110">
            <v>490000</v>
          </cell>
        </row>
        <row r="112">
          <cell r="P112">
            <v>65500</v>
          </cell>
        </row>
        <row r="114">
          <cell r="P114">
            <v>1838100</v>
          </cell>
        </row>
        <row r="115">
          <cell r="P115">
            <v>260000</v>
          </cell>
        </row>
        <row r="124">
          <cell r="P124">
            <v>8631760</v>
          </cell>
        </row>
        <row r="125">
          <cell r="P125">
            <v>180000</v>
          </cell>
        </row>
        <row r="126">
          <cell r="P126">
            <v>2917900</v>
          </cell>
        </row>
        <row r="127">
          <cell r="P127">
            <v>38600000</v>
          </cell>
        </row>
        <row r="128">
          <cell r="P128">
            <v>27947000</v>
          </cell>
        </row>
        <row r="133">
          <cell r="P133">
            <v>340000</v>
          </cell>
        </row>
        <row r="139">
          <cell r="P139">
            <v>5045000</v>
          </cell>
        </row>
        <row r="141">
          <cell r="P141">
            <v>6500000</v>
          </cell>
        </row>
        <row r="142">
          <cell r="P142">
            <v>21000000</v>
          </cell>
        </row>
        <row r="144">
          <cell r="P144">
            <v>355000</v>
          </cell>
        </row>
        <row r="147">
          <cell r="P147">
            <v>180000</v>
          </cell>
        </row>
        <row r="158">
          <cell r="P158">
            <v>12520000</v>
          </cell>
        </row>
        <row r="159">
          <cell r="P159">
            <v>65143000</v>
          </cell>
        </row>
        <row r="161">
          <cell r="P161">
            <v>100000</v>
          </cell>
        </row>
        <row r="165">
          <cell r="P165">
            <v>560000</v>
          </cell>
        </row>
        <row r="168">
          <cell r="P168">
            <v>700000</v>
          </cell>
        </row>
        <row r="169">
          <cell r="P169">
            <v>300000</v>
          </cell>
        </row>
        <row r="170">
          <cell r="P170">
            <v>245000</v>
          </cell>
        </row>
        <row r="187">
          <cell r="P187">
            <v>250000</v>
          </cell>
        </row>
      </sheetData>
      <sheetData sheetId="3">
        <row r="21">
          <cell r="P21">
            <v>18010000</v>
          </cell>
        </row>
        <row r="113">
          <cell r="P113">
            <v>30000</v>
          </cell>
        </row>
        <row r="159">
          <cell r="P159">
            <v>210000</v>
          </cell>
        </row>
        <row r="161">
          <cell r="P161">
            <v>80000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11"/>
  <sheetViews>
    <sheetView showZeros="0" tabSelected="1" view="pageBreakPreview" zoomScale="55" zoomScaleNormal="35" zoomScaleSheetLayoutView="55" zoomScalePageLayoutView="0" workbookViewId="0" topLeftCell="B186">
      <selection activeCell="E186" sqref="E186"/>
    </sheetView>
  </sheetViews>
  <sheetFormatPr defaultColWidth="30.125" defaultRowHeight="12.75"/>
  <cols>
    <col min="1" max="1" width="17.00390625" style="1" customWidth="1"/>
    <col min="2" max="2" width="12.875" style="1" customWidth="1"/>
    <col min="3" max="3" width="33.00390625" style="1" customWidth="1"/>
    <col min="4" max="4" width="36.00390625" style="60" customWidth="1"/>
    <col min="5" max="5" width="37.625" style="60" customWidth="1"/>
    <col min="6" max="6" width="35.375" style="60" customWidth="1"/>
    <col min="7" max="7" width="32.75390625" style="60" customWidth="1"/>
    <col min="8" max="8" width="30.75390625" style="60" customWidth="1"/>
    <col min="9" max="9" width="36.125" style="60" customWidth="1"/>
    <col min="10" max="10" width="31.625" style="60" customWidth="1"/>
    <col min="11" max="11" width="28.25390625" style="60" customWidth="1"/>
    <col min="12" max="12" width="22.875" style="60" customWidth="1"/>
    <col min="13" max="13" width="33.625" style="60" customWidth="1"/>
    <col min="14" max="14" width="33.375" style="60" customWidth="1"/>
    <col min="15" max="15" width="34.25390625" style="60" hidden="1" customWidth="1"/>
    <col min="16" max="16" width="36.875" style="60" customWidth="1"/>
    <col min="17" max="17" width="9.125" style="60" customWidth="1"/>
    <col min="18" max="18" width="35.875" style="60" customWidth="1"/>
    <col min="19" max="245" width="9.125" style="60" customWidth="1"/>
    <col min="246" max="16384" width="30.125" style="60" customWidth="1"/>
  </cols>
  <sheetData>
    <row r="1" spans="1:16" s="4" customFormat="1" ht="34.5" customHeight="1">
      <c r="A1" s="1"/>
      <c r="B1" s="2"/>
      <c r="C1" s="2"/>
      <c r="D1" s="3"/>
      <c r="E1" s="3"/>
      <c r="F1" s="3"/>
      <c r="G1" s="3"/>
      <c r="H1" s="3"/>
      <c r="I1" s="3"/>
      <c r="J1" s="3"/>
      <c r="K1" s="3"/>
      <c r="L1" s="3"/>
      <c r="N1" s="90" t="s">
        <v>0</v>
      </c>
      <c r="O1" s="90"/>
      <c r="P1" s="90"/>
    </row>
    <row r="2" spans="1:16" s="4" customFormat="1" ht="27">
      <c r="A2" s="1"/>
      <c r="B2" s="2"/>
      <c r="C2" s="2"/>
      <c r="D2" s="3"/>
      <c r="E2" s="3"/>
      <c r="F2" s="3"/>
      <c r="G2" s="3"/>
      <c r="H2" s="3"/>
      <c r="I2" s="3"/>
      <c r="J2" s="3"/>
      <c r="K2" s="3"/>
      <c r="L2" s="3"/>
      <c r="N2" s="91" t="s">
        <v>1</v>
      </c>
      <c r="O2" s="91"/>
      <c r="P2" s="91"/>
    </row>
    <row r="3" spans="1:16" s="4" customFormat="1" ht="36.75" customHeight="1">
      <c r="A3" s="1"/>
      <c r="B3" s="2"/>
      <c r="C3" s="2"/>
      <c r="D3" s="3"/>
      <c r="E3" s="3"/>
      <c r="F3" s="3"/>
      <c r="G3" s="3"/>
      <c r="H3" s="3"/>
      <c r="I3" s="3"/>
      <c r="J3" s="3"/>
      <c r="K3" s="3"/>
      <c r="L3" s="3"/>
      <c r="N3" s="91" t="s">
        <v>2</v>
      </c>
      <c r="O3" s="91"/>
      <c r="P3" s="91"/>
    </row>
    <row r="4" spans="1:16" s="4" customFormat="1" ht="16.5" customHeight="1">
      <c r="A4" s="1"/>
      <c r="B4" s="2"/>
      <c r="C4" s="2"/>
      <c r="D4" s="3"/>
      <c r="E4" s="3"/>
      <c r="F4" s="3"/>
      <c r="G4" s="3"/>
      <c r="H4" s="3"/>
      <c r="I4" s="3"/>
      <c r="J4" s="3"/>
      <c r="K4" s="3"/>
      <c r="L4" s="3"/>
      <c r="N4" s="5"/>
      <c r="O4" s="5"/>
      <c r="P4" s="5"/>
    </row>
    <row r="5" spans="1:16" s="6" customFormat="1" ht="51" customHeight="1">
      <c r="A5" s="92" t="s">
        <v>3</v>
      </c>
      <c r="B5" s="93"/>
      <c r="C5" s="93"/>
      <c r="D5" s="93"/>
      <c r="E5" s="93"/>
      <c r="F5" s="93"/>
      <c r="G5" s="93"/>
      <c r="H5" s="93"/>
      <c r="I5" s="93"/>
      <c r="J5" s="93"/>
      <c r="K5" s="93"/>
      <c r="L5" s="93"/>
      <c r="M5" s="93"/>
      <c r="N5" s="93"/>
      <c r="O5" s="93"/>
      <c r="P5" s="93"/>
    </row>
    <row r="6" spans="1:16" s="6" customFormat="1" ht="48" customHeight="1">
      <c r="A6" s="99" t="s">
        <v>4</v>
      </c>
      <c r="B6" s="100"/>
      <c r="C6" s="100"/>
      <c r="D6" s="100"/>
      <c r="E6" s="100"/>
      <c r="F6" s="100"/>
      <c r="G6" s="100"/>
      <c r="H6" s="100"/>
      <c r="I6" s="100"/>
      <c r="J6" s="100"/>
      <c r="K6" s="100"/>
      <c r="L6" s="100"/>
      <c r="M6" s="100"/>
      <c r="N6" s="100"/>
      <c r="O6" s="100"/>
      <c r="P6" s="100"/>
    </row>
    <row r="7" spans="1:16" s="9" customFormat="1" ht="37.5" customHeight="1">
      <c r="A7" s="1"/>
      <c r="B7" s="7"/>
      <c r="C7" s="7"/>
      <c r="D7" s="8"/>
      <c r="E7" s="8"/>
      <c r="F7" s="8"/>
      <c r="G7" s="8"/>
      <c r="H7" s="8"/>
      <c r="I7" s="8"/>
      <c r="J7" s="8"/>
      <c r="K7" s="8"/>
      <c r="L7" s="8"/>
      <c r="M7" s="8"/>
      <c r="N7" s="8"/>
      <c r="O7" s="8"/>
      <c r="P7" s="76" t="s">
        <v>5</v>
      </c>
    </row>
    <row r="8" spans="1:16" s="9" customFormat="1" ht="30.75" customHeight="1">
      <c r="A8" s="103" t="s">
        <v>6</v>
      </c>
      <c r="B8" s="103" t="s">
        <v>7</v>
      </c>
      <c r="C8" s="89" t="s">
        <v>8</v>
      </c>
      <c r="D8" s="102" t="s">
        <v>9</v>
      </c>
      <c r="E8" s="102"/>
      <c r="F8" s="102"/>
      <c r="G8" s="102"/>
      <c r="H8" s="115"/>
      <c r="I8" s="102" t="s">
        <v>10</v>
      </c>
      <c r="J8" s="102"/>
      <c r="K8" s="102"/>
      <c r="L8" s="102"/>
      <c r="M8" s="102"/>
      <c r="N8" s="102"/>
      <c r="O8" s="11"/>
      <c r="P8" s="89" t="s">
        <v>11</v>
      </c>
    </row>
    <row r="9" spans="1:16" s="9" customFormat="1" ht="24.75" customHeight="1">
      <c r="A9" s="103"/>
      <c r="B9" s="103"/>
      <c r="C9" s="89"/>
      <c r="D9" s="89" t="s">
        <v>12</v>
      </c>
      <c r="E9" s="89" t="s">
        <v>13</v>
      </c>
      <c r="F9" s="89" t="s">
        <v>14</v>
      </c>
      <c r="G9" s="89"/>
      <c r="H9" s="89" t="s">
        <v>15</v>
      </c>
      <c r="I9" s="89" t="s">
        <v>12</v>
      </c>
      <c r="J9" s="114" t="s">
        <v>13</v>
      </c>
      <c r="K9" s="89" t="s">
        <v>16</v>
      </c>
      <c r="L9" s="89"/>
      <c r="M9" s="114" t="s">
        <v>15</v>
      </c>
      <c r="N9" s="10" t="s">
        <v>17</v>
      </c>
      <c r="O9" s="10"/>
      <c r="P9" s="89"/>
    </row>
    <row r="10" spans="1:16" s="9" customFormat="1" ht="23.25">
      <c r="A10" s="103"/>
      <c r="B10" s="103"/>
      <c r="C10" s="89"/>
      <c r="D10" s="89"/>
      <c r="E10" s="89"/>
      <c r="F10" s="89" t="s">
        <v>18</v>
      </c>
      <c r="G10" s="89" t="s">
        <v>19</v>
      </c>
      <c r="H10" s="89"/>
      <c r="I10" s="89"/>
      <c r="J10" s="114"/>
      <c r="K10" s="89" t="s">
        <v>20</v>
      </c>
      <c r="L10" s="89" t="s">
        <v>21</v>
      </c>
      <c r="M10" s="114"/>
      <c r="N10" s="89" t="s">
        <v>22</v>
      </c>
      <c r="O10" s="10"/>
      <c r="P10" s="101"/>
    </row>
    <row r="11" spans="1:16" s="9" customFormat="1" ht="201" customHeight="1">
      <c r="A11" s="103"/>
      <c r="B11" s="103"/>
      <c r="C11" s="89"/>
      <c r="D11" s="89"/>
      <c r="E11" s="89"/>
      <c r="F11" s="89"/>
      <c r="G11" s="89"/>
      <c r="H11" s="89"/>
      <c r="I11" s="89"/>
      <c r="J11" s="114"/>
      <c r="K11" s="89"/>
      <c r="L11" s="89"/>
      <c r="M11" s="114"/>
      <c r="N11" s="101"/>
      <c r="O11" s="14" t="s">
        <v>23</v>
      </c>
      <c r="P11" s="101"/>
    </row>
    <row r="12" spans="1:16" s="19" customFormat="1" ht="90">
      <c r="A12" s="15" t="s">
        <v>24</v>
      </c>
      <c r="B12" s="16"/>
      <c r="C12" s="17" t="s">
        <v>25</v>
      </c>
      <c r="D12" s="18">
        <f>SUM(D13)</f>
        <v>74499995.75</v>
      </c>
      <c r="E12" s="18">
        <f>E13</f>
        <v>66686338.75</v>
      </c>
      <c r="F12" s="18">
        <f>F13</f>
        <v>40558076</v>
      </c>
      <c r="G12" s="18">
        <f>G13</f>
        <v>1631855</v>
      </c>
      <c r="H12" s="18">
        <f aca="true" t="shared" si="0" ref="H12:P12">SUM(H13)</f>
        <v>7813657</v>
      </c>
      <c r="I12" s="18">
        <f t="shared" si="0"/>
        <v>81249897.55</v>
      </c>
      <c r="J12" s="18">
        <f t="shared" si="0"/>
        <v>6992</v>
      </c>
      <c r="K12" s="18">
        <f t="shared" si="0"/>
        <v>0</v>
      </c>
      <c r="L12" s="18">
        <f t="shared" si="0"/>
        <v>0</v>
      </c>
      <c r="M12" s="18">
        <f t="shared" si="0"/>
        <v>81242905.55</v>
      </c>
      <c r="N12" s="18">
        <f t="shared" si="0"/>
        <v>81242905.55</v>
      </c>
      <c r="O12" s="18" t="e">
        <f t="shared" si="0"/>
        <v>#REF!</v>
      </c>
      <c r="P12" s="18">
        <f t="shared" si="0"/>
        <v>155749893.3</v>
      </c>
    </row>
    <row r="13" spans="1:16" s="22" customFormat="1" ht="93">
      <c r="A13" s="16" t="s">
        <v>26</v>
      </c>
      <c r="B13" s="16"/>
      <c r="C13" s="20" t="s">
        <v>25</v>
      </c>
      <c r="D13" s="21">
        <f>SUM(D14+D20+D25+D26+D23+D22+D28+D19+D24+D17+D15+D18)</f>
        <v>74499995.75</v>
      </c>
      <c r="E13" s="21">
        <f aca="true" t="shared" si="1" ref="E13:P13">SUM(E14+E20+E25+E26+E23+E22+E28+E19+E24+E17+E15+E18)</f>
        <v>66686338.75</v>
      </c>
      <c r="F13" s="21">
        <f t="shared" si="1"/>
        <v>40558076</v>
      </c>
      <c r="G13" s="21">
        <f t="shared" si="1"/>
        <v>1631855</v>
      </c>
      <c r="H13" s="21">
        <f t="shared" si="1"/>
        <v>7813657</v>
      </c>
      <c r="I13" s="21">
        <f t="shared" si="1"/>
        <v>81249897.55</v>
      </c>
      <c r="J13" s="21">
        <f t="shared" si="1"/>
        <v>6992</v>
      </c>
      <c r="K13" s="21">
        <f t="shared" si="1"/>
        <v>0</v>
      </c>
      <c r="L13" s="21">
        <f t="shared" si="1"/>
        <v>0</v>
      </c>
      <c r="M13" s="21">
        <f t="shared" si="1"/>
        <v>81242905.55</v>
      </c>
      <c r="N13" s="21">
        <f t="shared" si="1"/>
        <v>81242905.55</v>
      </c>
      <c r="O13" s="21" t="e">
        <f t="shared" si="1"/>
        <v>#REF!</v>
      </c>
      <c r="P13" s="21">
        <f t="shared" si="1"/>
        <v>155749893.3</v>
      </c>
    </row>
    <row r="14" spans="1:16" s="9" customFormat="1" ht="302.25">
      <c r="A14" s="23" t="s">
        <v>27</v>
      </c>
      <c r="B14" s="23" t="s">
        <v>28</v>
      </c>
      <c r="C14" s="24" t="s">
        <v>29</v>
      </c>
      <c r="D14" s="71">
        <f>E14+H14</f>
        <v>53864489</v>
      </c>
      <c r="E14" s="25">
        <v>53864489</v>
      </c>
      <c r="F14" s="25">
        <v>40313100</v>
      </c>
      <c r="G14" s="25">
        <v>1611376</v>
      </c>
      <c r="H14" s="25"/>
      <c r="I14" s="25">
        <f aca="true" t="shared" si="2" ref="I14:I19">J14+M14</f>
        <v>65750</v>
      </c>
      <c r="J14" s="25"/>
      <c r="K14" s="25"/>
      <c r="L14" s="25"/>
      <c r="M14" s="25">
        <v>65750</v>
      </c>
      <c r="N14" s="25">
        <v>65750</v>
      </c>
      <c r="O14" s="25" t="e">
        <f>'[2]БЮДЖЕТ 29.12.2016 затв'!P14+'[2]16.02.2017 '!P14+'[2]09.03.2017'!P14+'[2]проект'!P14</f>
        <v>#REF!</v>
      </c>
      <c r="P14" s="25">
        <f aca="true" t="shared" si="3" ref="P14:P19">D14+I14</f>
        <v>53930239</v>
      </c>
    </row>
    <row r="15" spans="1:16" s="9" customFormat="1" ht="372">
      <c r="A15" s="23" t="s">
        <v>328</v>
      </c>
      <c r="B15" s="23"/>
      <c r="C15" s="24" t="s">
        <v>329</v>
      </c>
      <c r="D15" s="71">
        <f>D16</f>
        <v>500000</v>
      </c>
      <c r="E15" s="25">
        <f>E16</f>
        <v>500000</v>
      </c>
      <c r="F15" s="25">
        <f aca="true" t="shared" si="4" ref="F15:N15">F16</f>
        <v>0</v>
      </c>
      <c r="G15" s="25">
        <f t="shared" si="4"/>
        <v>0</v>
      </c>
      <c r="H15" s="25">
        <f t="shared" si="4"/>
        <v>0</v>
      </c>
      <c r="I15" s="25">
        <f t="shared" si="2"/>
        <v>0</v>
      </c>
      <c r="J15" s="25">
        <f t="shared" si="4"/>
        <v>0</v>
      </c>
      <c r="K15" s="25">
        <f t="shared" si="4"/>
        <v>0</v>
      </c>
      <c r="L15" s="25">
        <f t="shared" si="4"/>
        <v>0</v>
      </c>
      <c r="M15" s="25">
        <f t="shared" si="4"/>
        <v>0</v>
      </c>
      <c r="N15" s="25">
        <f t="shared" si="4"/>
        <v>0</v>
      </c>
      <c r="O15" s="25"/>
      <c r="P15" s="25">
        <f t="shared" si="3"/>
        <v>500000</v>
      </c>
    </row>
    <row r="16" spans="1:16" s="9" customFormat="1" ht="383.25" customHeight="1">
      <c r="A16" s="73" t="s">
        <v>331</v>
      </c>
      <c r="B16" s="73" t="s">
        <v>330</v>
      </c>
      <c r="C16" s="28" t="s">
        <v>329</v>
      </c>
      <c r="D16" s="72">
        <f>E16</f>
        <v>500000</v>
      </c>
      <c r="E16" s="72">
        <v>500000</v>
      </c>
      <c r="F16" s="72"/>
      <c r="G16" s="72"/>
      <c r="H16" s="72"/>
      <c r="I16" s="25">
        <f t="shared" si="2"/>
        <v>0</v>
      </c>
      <c r="J16" s="72"/>
      <c r="K16" s="72"/>
      <c r="L16" s="72"/>
      <c r="M16" s="72"/>
      <c r="N16" s="72"/>
      <c r="O16" s="72"/>
      <c r="P16" s="72">
        <f t="shared" si="3"/>
        <v>500000</v>
      </c>
    </row>
    <row r="17" spans="1:16" s="9" customFormat="1" ht="69.75">
      <c r="A17" s="23" t="s">
        <v>30</v>
      </c>
      <c r="B17" s="13" t="s">
        <v>31</v>
      </c>
      <c r="C17" s="24" t="s">
        <v>32</v>
      </c>
      <c r="D17" s="71">
        <f>E17+H17</f>
        <v>0</v>
      </c>
      <c r="E17" s="25"/>
      <c r="F17" s="25"/>
      <c r="G17" s="25"/>
      <c r="H17" s="25"/>
      <c r="I17" s="25">
        <f t="shared" si="2"/>
        <v>2636300</v>
      </c>
      <c r="J17" s="25"/>
      <c r="K17" s="25"/>
      <c r="L17" s="25"/>
      <c r="M17" s="25">
        <f>2336300+300000</f>
        <v>2636300</v>
      </c>
      <c r="N17" s="25">
        <f>2336300+300000</f>
        <v>2636300</v>
      </c>
      <c r="O17" s="25" t="e">
        <f>'[2]БЮДЖЕТ 29.12.2016 затв'!P15+'[2]16.02.2017 '!P15+'[2]09.03.2017'!P15+'[2]проект'!P15</f>
        <v>#REF!</v>
      </c>
      <c r="P17" s="25">
        <f t="shared" si="3"/>
        <v>2636300</v>
      </c>
    </row>
    <row r="18" spans="1:16" s="9" customFormat="1" ht="46.5">
      <c r="A18" s="23" t="s">
        <v>332</v>
      </c>
      <c r="B18" s="13" t="s">
        <v>333</v>
      </c>
      <c r="C18" s="24" t="s">
        <v>334</v>
      </c>
      <c r="D18" s="71">
        <f>E18+H18</f>
        <v>163450</v>
      </c>
      <c r="E18" s="25"/>
      <c r="F18" s="25"/>
      <c r="G18" s="25"/>
      <c r="H18" s="25">
        <v>163450</v>
      </c>
      <c r="I18" s="25">
        <f t="shared" si="2"/>
        <v>0</v>
      </c>
      <c r="J18" s="25"/>
      <c r="K18" s="25"/>
      <c r="L18" s="25"/>
      <c r="M18" s="25"/>
      <c r="N18" s="25"/>
      <c r="O18" s="25" t="e">
        <f>'[2]БЮДЖЕТ 29.12.2016 затв'!P16+'[2]16.02.2017 '!P16+'[2]09.03.2017'!P16+'[2]проект'!P16</f>
        <v>#REF!</v>
      </c>
      <c r="P18" s="25">
        <f t="shared" si="3"/>
        <v>163450</v>
      </c>
    </row>
    <row r="19" spans="1:16" s="26" customFormat="1" ht="93">
      <c r="A19" s="13" t="s">
        <v>33</v>
      </c>
      <c r="B19" s="13" t="s">
        <v>34</v>
      </c>
      <c r="C19" s="24" t="s">
        <v>35</v>
      </c>
      <c r="D19" s="71">
        <f>E19+H19</f>
        <v>6042907</v>
      </c>
      <c r="E19" s="25">
        <f>1486000-93300</f>
        <v>1392700</v>
      </c>
      <c r="F19" s="25"/>
      <c r="G19" s="25"/>
      <c r="H19" s="25">
        <v>4650207</v>
      </c>
      <c r="I19" s="25">
        <f t="shared" si="2"/>
        <v>250900</v>
      </c>
      <c r="J19" s="25"/>
      <c r="K19" s="25"/>
      <c r="L19" s="25"/>
      <c r="M19" s="25">
        <f>550900-300000</f>
        <v>250900</v>
      </c>
      <c r="N19" s="25">
        <f>550900-300000</f>
        <v>250900</v>
      </c>
      <c r="O19" s="25" t="e">
        <f>'[2]БЮДЖЕТ 29.12.2016 затв'!P16+'[2]16.02.2017 '!P16+'[2]09.03.2017'!P16+'[2]проект'!P16</f>
        <v>#REF!</v>
      </c>
      <c r="P19" s="25">
        <f t="shared" si="3"/>
        <v>6293807</v>
      </c>
    </row>
    <row r="20" spans="1:16" s="9" customFormat="1" ht="46.5">
      <c r="A20" s="13" t="s">
        <v>36</v>
      </c>
      <c r="B20" s="13"/>
      <c r="C20" s="24" t="s">
        <v>37</v>
      </c>
      <c r="D20" s="71">
        <f aca="true" t="shared" si="5" ref="D20:P20">D21</f>
        <v>470000</v>
      </c>
      <c r="E20" s="25">
        <f t="shared" si="5"/>
        <v>470000</v>
      </c>
      <c r="F20" s="25">
        <f t="shared" si="5"/>
        <v>0</v>
      </c>
      <c r="G20" s="25">
        <f t="shared" si="5"/>
        <v>0</v>
      </c>
      <c r="H20" s="25">
        <f t="shared" si="5"/>
        <v>0</v>
      </c>
      <c r="I20" s="25">
        <f t="shared" si="5"/>
        <v>0</v>
      </c>
      <c r="J20" s="25">
        <f t="shared" si="5"/>
        <v>0</v>
      </c>
      <c r="K20" s="25">
        <f t="shared" si="5"/>
        <v>0</v>
      </c>
      <c r="L20" s="25">
        <f t="shared" si="5"/>
        <v>0</v>
      </c>
      <c r="M20" s="25">
        <f t="shared" si="5"/>
        <v>0</v>
      </c>
      <c r="N20" s="25">
        <f t="shared" si="5"/>
        <v>0</v>
      </c>
      <c r="O20" s="25" t="e">
        <f t="shared" si="5"/>
        <v>#REF!</v>
      </c>
      <c r="P20" s="25">
        <f t="shared" si="5"/>
        <v>470000</v>
      </c>
    </row>
    <row r="21" spans="1:16" s="26" customFormat="1" ht="69.75">
      <c r="A21" s="27" t="s">
        <v>38</v>
      </c>
      <c r="B21" s="27" t="s">
        <v>39</v>
      </c>
      <c r="C21" s="28" t="s">
        <v>40</v>
      </c>
      <c r="D21" s="72">
        <f>E21+H21</f>
        <v>470000</v>
      </c>
      <c r="E21" s="29">
        <v>470000</v>
      </c>
      <c r="F21" s="29"/>
      <c r="G21" s="29"/>
      <c r="H21" s="29"/>
      <c r="I21" s="29">
        <f>J21+M21</f>
        <v>0</v>
      </c>
      <c r="J21" s="29"/>
      <c r="K21" s="29"/>
      <c r="L21" s="29"/>
      <c r="M21" s="29"/>
      <c r="N21" s="29"/>
      <c r="O21" s="29" t="e">
        <f>'[2]БЮДЖЕТ 29.12.2016 затв'!P18+'[2]16.02.2017 '!P18+'[2]09.03.2017'!P18+'[2]проект'!P18</f>
        <v>#REF!</v>
      </c>
      <c r="P21" s="29">
        <f>D21+I21</f>
        <v>470000</v>
      </c>
    </row>
    <row r="22" spans="1:16" s="26" customFormat="1" ht="46.5">
      <c r="A22" s="13" t="s">
        <v>41</v>
      </c>
      <c r="B22" s="13" t="s">
        <v>42</v>
      </c>
      <c r="C22" s="24" t="s">
        <v>43</v>
      </c>
      <c r="D22" s="71">
        <f>E22+H22</f>
        <v>3199400</v>
      </c>
      <c r="E22" s="25">
        <v>199400</v>
      </c>
      <c r="F22" s="25"/>
      <c r="G22" s="25"/>
      <c r="H22" s="25">
        <v>3000000</v>
      </c>
      <c r="I22" s="25">
        <f>J22+M22</f>
        <v>0</v>
      </c>
      <c r="J22" s="25"/>
      <c r="K22" s="25"/>
      <c r="L22" s="25"/>
      <c r="M22" s="25"/>
      <c r="N22" s="25"/>
      <c r="O22" s="25" t="e">
        <f>'[2]БЮДЖЕТ 29.12.2016 затв'!P19+'[2]16.02.2017 '!P19+'[2]09.03.2017'!P19</f>
        <v>#REF!</v>
      </c>
      <c r="P22" s="25">
        <f>D22+I22</f>
        <v>3199400</v>
      </c>
    </row>
    <row r="23" spans="1:16" s="26" customFormat="1" ht="93">
      <c r="A23" s="13" t="s">
        <v>44</v>
      </c>
      <c r="B23" s="13" t="s">
        <v>45</v>
      </c>
      <c r="C23" s="24" t="s">
        <v>46</v>
      </c>
      <c r="D23" s="71">
        <f>E23+H23</f>
        <v>379840</v>
      </c>
      <c r="E23" s="25">
        <v>379840</v>
      </c>
      <c r="F23" s="25"/>
      <c r="G23" s="25"/>
      <c r="H23" s="25"/>
      <c r="I23" s="25">
        <f>J23+M23</f>
        <v>132760</v>
      </c>
      <c r="J23" s="25"/>
      <c r="K23" s="25"/>
      <c r="L23" s="25"/>
      <c r="M23" s="25">
        <v>132760</v>
      </c>
      <c r="N23" s="25">
        <v>132760</v>
      </c>
      <c r="O23" s="25" t="e">
        <f>'[2]БЮДЖЕТ 29.12.2016 затв'!P20+'[2]16.02.2017 '!P20+'[2]09.03.2017'!P20+'[2]проект'!P20</f>
        <v>#REF!</v>
      </c>
      <c r="P23" s="25">
        <f>D23+I23</f>
        <v>512600</v>
      </c>
    </row>
    <row r="24" spans="1:16" s="26" customFormat="1" ht="93">
      <c r="A24" s="13" t="s">
        <v>47</v>
      </c>
      <c r="B24" s="13" t="s">
        <v>31</v>
      </c>
      <c r="C24" s="24" t="s">
        <v>48</v>
      </c>
      <c r="D24" s="71">
        <f>E24+H24</f>
        <v>0</v>
      </c>
      <c r="E24" s="25"/>
      <c r="F24" s="25"/>
      <c r="G24" s="25"/>
      <c r="H24" s="25"/>
      <c r="I24" s="25">
        <f>J24+M24</f>
        <v>69604800</v>
      </c>
      <c r="J24" s="25"/>
      <c r="K24" s="25"/>
      <c r="L24" s="25"/>
      <c r="M24" s="25">
        <v>69604800</v>
      </c>
      <c r="N24" s="25">
        <v>69604800</v>
      </c>
      <c r="O24" s="25" t="e">
        <f>'[2]БЮДЖЕТ 29.12.2016 затв'!P21+'[2]16.02.2017 '!P21+'[2]09.03.2017'!P21+'[2]проект'!P21</f>
        <v>#REF!</v>
      </c>
      <c r="P24" s="25">
        <f>D24+I24</f>
        <v>69604800</v>
      </c>
    </row>
    <row r="25" spans="1:16" s="9" customFormat="1" ht="139.5">
      <c r="A25" s="13" t="s">
        <v>49</v>
      </c>
      <c r="B25" s="13" t="s">
        <v>50</v>
      </c>
      <c r="C25" s="24" t="s">
        <v>51</v>
      </c>
      <c r="D25" s="71">
        <f>E25+H25</f>
        <v>170800</v>
      </c>
      <c r="E25" s="25">
        <v>170800</v>
      </c>
      <c r="F25" s="25"/>
      <c r="G25" s="25"/>
      <c r="H25" s="25"/>
      <c r="I25" s="25">
        <f>J25+M25</f>
        <v>0</v>
      </c>
      <c r="J25" s="25"/>
      <c r="K25" s="25"/>
      <c r="L25" s="25"/>
      <c r="M25" s="25"/>
      <c r="N25" s="25"/>
      <c r="O25" s="25" t="e">
        <f>'[2]БЮДЖЕТ 29.12.2016 затв'!P22+'[2]16.02.2017 '!P22+'[2]09.03.2017'!P22+'[2]проект'!P22</f>
        <v>#REF!</v>
      </c>
      <c r="P25" s="25">
        <f>D25+I25</f>
        <v>170800</v>
      </c>
    </row>
    <row r="26" spans="1:16" s="9" customFormat="1" ht="186">
      <c r="A26" s="13" t="s">
        <v>52</v>
      </c>
      <c r="B26" s="13"/>
      <c r="C26" s="30" t="s">
        <v>53</v>
      </c>
      <c r="D26" s="71">
        <f aca="true" t="shared" si="6" ref="D26:N26">D27</f>
        <v>64776</v>
      </c>
      <c r="E26" s="25">
        <f t="shared" si="6"/>
        <v>64776</v>
      </c>
      <c r="F26" s="25">
        <f t="shared" si="6"/>
        <v>0</v>
      </c>
      <c r="G26" s="25">
        <f t="shared" si="6"/>
        <v>0</v>
      </c>
      <c r="H26" s="25">
        <f t="shared" si="6"/>
        <v>0</v>
      </c>
      <c r="I26" s="25">
        <f t="shared" si="6"/>
        <v>6992</v>
      </c>
      <c r="J26" s="25">
        <f t="shared" si="6"/>
        <v>6992</v>
      </c>
      <c r="K26" s="25">
        <f t="shared" si="6"/>
        <v>0</v>
      </c>
      <c r="L26" s="25">
        <f t="shared" si="6"/>
        <v>0</v>
      </c>
      <c r="M26" s="25">
        <f t="shared" si="6"/>
        <v>0</v>
      </c>
      <c r="N26" s="25">
        <f t="shared" si="6"/>
        <v>0</v>
      </c>
      <c r="O26" s="25"/>
      <c r="P26" s="25">
        <f>P27</f>
        <v>71768</v>
      </c>
    </row>
    <row r="27" spans="1:16" s="26" customFormat="1" ht="232.5">
      <c r="A27" s="27" t="s">
        <v>54</v>
      </c>
      <c r="B27" s="27" t="s">
        <v>55</v>
      </c>
      <c r="C27" s="31" t="s">
        <v>56</v>
      </c>
      <c r="D27" s="72">
        <f>E27</f>
        <v>64776</v>
      </c>
      <c r="E27" s="29">
        <v>64776</v>
      </c>
      <c r="F27" s="29"/>
      <c r="G27" s="29"/>
      <c r="H27" s="29"/>
      <c r="I27" s="29">
        <f>J27+M27</f>
        <v>6992</v>
      </c>
      <c r="J27" s="29">
        <v>6992</v>
      </c>
      <c r="K27" s="29"/>
      <c r="L27" s="29"/>
      <c r="M27" s="29"/>
      <c r="N27" s="29"/>
      <c r="O27" s="29" t="e">
        <f>'[2]БЮДЖЕТ 29.12.2016 затв'!P24+'[2]16.02.2017 '!P24+'[2]09.03.2017'!P24+'[2]проект'!P24</f>
        <v>#REF!</v>
      </c>
      <c r="P27" s="29">
        <f>D27+I27</f>
        <v>71768</v>
      </c>
    </row>
    <row r="28" spans="1:16" s="9" customFormat="1" ht="30.75">
      <c r="A28" s="13" t="s">
        <v>57</v>
      </c>
      <c r="B28" s="13" t="s">
        <v>58</v>
      </c>
      <c r="C28" s="24" t="s">
        <v>59</v>
      </c>
      <c r="D28" s="71">
        <f>E28+H28</f>
        <v>9644333.75</v>
      </c>
      <c r="E28" s="25">
        <v>9644333.75</v>
      </c>
      <c r="F28" s="25">
        <v>244976</v>
      </c>
      <c r="G28" s="25">
        <v>20479</v>
      </c>
      <c r="H28" s="25"/>
      <c r="I28" s="25">
        <f>J28+M28</f>
        <v>8552395.55</v>
      </c>
      <c r="J28" s="25"/>
      <c r="K28" s="25"/>
      <c r="L28" s="25"/>
      <c r="M28" s="25">
        <v>8552395.55</v>
      </c>
      <c r="N28" s="25">
        <v>8552395.55</v>
      </c>
      <c r="O28" s="25" t="e">
        <f>'[2]БЮДЖЕТ 29.12.2016 затв'!P25+'[2]16.02.2017 '!P25+'[2]09.03.2017'!P25+'[2]проект'!P25</f>
        <v>#REF!</v>
      </c>
      <c r="P28" s="25">
        <f>D28+I28</f>
        <v>18196729.3</v>
      </c>
    </row>
    <row r="29" spans="1:16" s="19" customFormat="1" ht="67.5">
      <c r="A29" s="15" t="s">
        <v>60</v>
      </c>
      <c r="B29" s="15"/>
      <c r="C29" s="17" t="s">
        <v>61</v>
      </c>
      <c r="D29" s="70">
        <f aca="true" t="shared" si="7" ref="D29:P29">SUM(D30)</f>
        <v>821648222.52</v>
      </c>
      <c r="E29" s="18">
        <f t="shared" si="7"/>
        <v>821648222.52</v>
      </c>
      <c r="F29" s="18">
        <f t="shared" si="7"/>
        <v>506040071</v>
      </c>
      <c r="G29" s="18">
        <f t="shared" si="7"/>
        <v>91343276</v>
      </c>
      <c r="H29" s="29">
        <f t="shared" si="7"/>
        <v>0</v>
      </c>
      <c r="I29" s="18">
        <f t="shared" si="7"/>
        <v>67353935.5</v>
      </c>
      <c r="J29" s="18">
        <f t="shared" si="7"/>
        <v>28202600</v>
      </c>
      <c r="K29" s="18">
        <f t="shared" si="7"/>
        <v>585800</v>
      </c>
      <c r="L29" s="18">
        <f t="shared" si="7"/>
        <v>58100</v>
      </c>
      <c r="M29" s="18">
        <f t="shared" si="7"/>
        <v>39151335.5</v>
      </c>
      <c r="N29" s="18">
        <f t="shared" si="7"/>
        <v>39151335.5</v>
      </c>
      <c r="O29" s="18" t="e">
        <f t="shared" si="7"/>
        <v>#REF!</v>
      </c>
      <c r="P29" s="18">
        <f t="shared" si="7"/>
        <v>889002158.02</v>
      </c>
    </row>
    <row r="30" spans="1:16" s="22" customFormat="1" ht="69.75">
      <c r="A30" s="16">
        <v>1010000</v>
      </c>
      <c r="B30" s="16"/>
      <c r="C30" s="20" t="s">
        <v>62</v>
      </c>
      <c r="D30" s="39">
        <f aca="true" t="shared" si="8" ref="D30:P30">SUM(D31+D32+D33+D35+D37+D40+D41+D42+D43+D45+D44+D38+D48+D47)</f>
        <v>821648222.52</v>
      </c>
      <c r="E30" s="21">
        <f t="shared" si="8"/>
        <v>821648222.52</v>
      </c>
      <c r="F30" s="21">
        <f t="shared" si="8"/>
        <v>506040071</v>
      </c>
      <c r="G30" s="21">
        <f t="shared" si="8"/>
        <v>91343276</v>
      </c>
      <c r="H30" s="21">
        <f t="shared" si="8"/>
        <v>0</v>
      </c>
      <c r="I30" s="21">
        <f t="shared" si="8"/>
        <v>67353935.5</v>
      </c>
      <c r="J30" s="21">
        <f t="shared" si="8"/>
        <v>28202600</v>
      </c>
      <c r="K30" s="21">
        <f t="shared" si="8"/>
        <v>585800</v>
      </c>
      <c r="L30" s="21">
        <f t="shared" si="8"/>
        <v>58100</v>
      </c>
      <c r="M30" s="21">
        <f t="shared" si="8"/>
        <v>39151335.5</v>
      </c>
      <c r="N30" s="21">
        <f t="shared" si="8"/>
        <v>39151335.5</v>
      </c>
      <c r="O30" s="21" t="e">
        <f t="shared" si="8"/>
        <v>#REF!</v>
      </c>
      <c r="P30" s="21">
        <f t="shared" si="8"/>
        <v>889002158.02</v>
      </c>
    </row>
    <row r="31" spans="1:16" s="9" customFormat="1" ht="116.25">
      <c r="A31" s="23" t="s">
        <v>63</v>
      </c>
      <c r="B31" s="23" t="s">
        <v>28</v>
      </c>
      <c r="C31" s="30" t="s">
        <v>64</v>
      </c>
      <c r="D31" s="71">
        <f aca="true" t="shared" si="9" ref="D31:D44">E31+H31</f>
        <v>3203312</v>
      </c>
      <c r="E31" s="25">
        <v>3203312</v>
      </c>
      <c r="F31" s="25">
        <v>2325030</v>
      </c>
      <c r="G31" s="25">
        <v>147529</v>
      </c>
      <c r="H31" s="25"/>
      <c r="I31" s="25">
        <f aca="true" t="shared" si="10" ref="I31:I39">J31+M31</f>
        <v>0</v>
      </c>
      <c r="J31" s="25"/>
      <c r="K31" s="25"/>
      <c r="L31" s="25"/>
      <c r="M31" s="25"/>
      <c r="N31" s="25"/>
      <c r="O31" s="25" t="e">
        <f>'[2]БЮДЖЕТ 29.12.2016 затв'!P28+'[2]16.02.2017 '!P28+'[2]09.03.2017'!P28+'[2]проект'!P28</f>
        <v>#REF!</v>
      </c>
      <c r="P31" s="25">
        <f aca="true" t="shared" si="11" ref="P31:P44">D31+I31</f>
        <v>3203312</v>
      </c>
    </row>
    <row r="32" spans="1:16" s="9" customFormat="1" ht="36.75" customHeight="1">
      <c r="A32" s="23" t="s">
        <v>65</v>
      </c>
      <c r="B32" s="23" t="s">
        <v>66</v>
      </c>
      <c r="C32" s="30" t="s">
        <v>67</v>
      </c>
      <c r="D32" s="71">
        <f t="shared" si="9"/>
        <v>275206172.27</v>
      </c>
      <c r="E32" s="25">
        <v>275206172.27</v>
      </c>
      <c r="F32" s="25">
        <v>158819920</v>
      </c>
      <c r="G32" s="25">
        <v>36204586</v>
      </c>
      <c r="H32" s="25"/>
      <c r="I32" s="25">
        <f t="shared" si="10"/>
        <v>35379992.01</v>
      </c>
      <c r="J32" s="25">
        <v>25474300</v>
      </c>
      <c r="K32" s="25"/>
      <c r="L32" s="25"/>
      <c r="M32" s="25">
        <v>9905692.01</v>
      </c>
      <c r="N32" s="25">
        <v>9905692.01</v>
      </c>
      <c r="O32" s="25" t="e">
        <f>'[2]БЮДЖЕТ 29.12.2016 затв'!P29+'[2]16.02.2017 '!P29+'[2]09.03.2017'!P29+'[2]проект'!P29</f>
        <v>#REF!</v>
      </c>
      <c r="P32" s="25">
        <f t="shared" si="11"/>
        <v>310586164.28</v>
      </c>
    </row>
    <row r="33" spans="1:16" s="9" customFormat="1" ht="279">
      <c r="A33" s="13" t="s">
        <v>68</v>
      </c>
      <c r="B33" s="13" t="s">
        <v>69</v>
      </c>
      <c r="C33" s="30" t="s">
        <v>70</v>
      </c>
      <c r="D33" s="71">
        <f t="shared" si="9"/>
        <v>417208903.25</v>
      </c>
      <c r="E33" s="25">
        <v>417208903.25</v>
      </c>
      <c r="F33" s="25">
        <v>267200341</v>
      </c>
      <c r="G33" s="25">
        <v>44643087</v>
      </c>
      <c r="H33" s="25"/>
      <c r="I33" s="25">
        <f t="shared" si="10"/>
        <v>30672993.51</v>
      </c>
      <c r="J33" s="25">
        <v>2728300</v>
      </c>
      <c r="K33" s="25">
        <v>585800</v>
      </c>
      <c r="L33" s="25">
        <v>58100</v>
      </c>
      <c r="M33" s="25">
        <v>27944693.51</v>
      </c>
      <c r="N33" s="25">
        <v>27944693.51</v>
      </c>
      <c r="O33" s="25" t="e">
        <f>'[2]БЮДЖЕТ 29.12.2016 затв'!P30+'[2]16.02.2017 '!P30+'[2]09.03.2017'!P30+'[2]проект'!P30</f>
        <v>#REF!</v>
      </c>
      <c r="P33" s="25">
        <f t="shared" si="11"/>
        <v>447881896.76</v>
      </c>
    </row>
    <row r="34" spans="1:16" s="9" customFormat="1" ht="69.75">
      <c r="A34" s="13"/>
      <c r="B34" s="13"/>
      <c r="C34" s="32" t="s">
        <v>71</v>
      </c>
      <c r="D34" s="71">
        <f t="shared" si="9"/>
        <v>280272452.25</v>
      </c>
      <c r="E34" s="25">
        <v>280272452.25</v>
      </c>
      <c r="F34" s="25">
        <v>228914841</v>
      </c>
      <c r="G34" s="25"/>
      <c r="H34" s="25"/>
      <c r="I34" s="25">
        <f t="shared" si="10"/>
        <v>2001880</v>
      </c>
      <c r="J34" s="25"/>
      <c r="K34" s="25"/>
      <c r="L34" s="25"/>
      <c r="M34" s="25">
        <v>2001880</v>
      </c>
      <c r="N34" s="25">
        <v>2001880</v>
      </c>
      <c r="O34" s="25" t="e">
        <f>'[2]БЮДЖЕТ 29.12.2016 затв'!P31+'[2]16.02.2017 '!P31+'[2]09.03.2017'!P31+'[2]проект'!P31</f>
        <v>#REF!</v>
      </c>
      <c r="P34" s="25">
        <f t="shared" si="11"/>
        <v>282274332.25</v>
      </c>
    </row>
    <row r="35" spans="1:16" s="9" customFormat="1" ht="93">
      <c r="A35" s="13" t="s">
        <v>72</v>
      </c>
      <c r="B35" s="13" t="s">
        <v>69</v>
      </c>
      <c r="C35" s="30" t="s">
        <v>73</v>
      </c>
      <c r="D35" s="71">
        <f t="shared" si="9"/>
        <v>3021774</v>
      </c>
      <c r="E35" s="25">
        <v>3021774</v>
      </c>
      <c r="F35" s="25">
        <v>2083400</v>
      </c>
      <c r="G35" s="25">
        <v>323074</v>
      </c>
      <c r="H35" s="25"/>
      <c r="I35" s="25">
        <f t="shared" si="10"/>
        <v>0</v>
      </c>
      <c r="J35" s="25"/>
      <c r="K35" s="25"/>
      <c r="L35" s="25"/>
      <c r="M35" s="25"/>
      <c r="N35" s="25"/>
      <c r="O35" s="25" t="e">
        <f>'[2]БЮДЖЕТ 29.12.2016 затв'!P32+'[2]16.02.2017 '!P32+'[2]09.03.2017'!P32+'[2]проект'!P32</f>
        <v>#REF!</v>
      </c>
      <c r="P35" s="25">
        <f t="shared" si="11"/>
        <v>3021774</v>
      </c>
    </row>
    <row r="36" spans="1:16" s="9" customFormat="1" ht="69.75">
      <c r="A36" s="13"/>
      <c r="B36" s="13"/>
      <c r="C36" s="32" t="s">
        <v>71</v>
      </c>
      <c r="D36" s="71">
        <f t="shared" si="9"/>
        <v>1693400</v>
      </c>
      <c r="E36" s="25">
        <v>1693400</v>
      </c>
      <c r="F36" s="25">
        <v>1388000</v>
      </c>
      <c r="G36" s="25"/>
      <c r="H36" s="25"/>
      <c r="I36" s="25">
        <f t="shared" si="10"/>
        <v>0</v>
      </c>
      <c r="J36" s="25"/>
      <c r="K36" s="25"/>
      <c r="L36" s="25"/>
      <c r="M36" s="25"/>
      <c r="N36" s="25"/>
      <c r="O36" s="25" t="e">
        <f>'[2]БЮДЖЕТ 29.12.2016 затв'!P33+'[2]16.02.2017 '!P33+'[2]09.03.2017'!P33+'[2]проект'!P33</f>
        <v>#REF!</v>
      </c>
      <c r="P36" s="25">
        <f t="shared" si="11"/>
        <v>1693400</v>
      </c>
    </row>
    <row r="37" spans="1:16" s="9" customFormat="1" ht="162.75">
      <c r="A37" s="13" t="s">
        <v>74</v>
      </c>
      <c r="B37" s="13" t="s">
        <v>75</v>
      </c>
      <c r="C37" s="30" t="s">
        <v>76</v>
      </c>
      <c r="D37" s="71">
        <f t="shared" si="9"/>
        <v>19243180</v>
      </c>
      <c r="E37" s="25">
        <v>19243180</v>
      </c>
      <c r="F37" s="25">
        <v>11884733</v>
      </c>
      <c r="G37" s="25">
        <v>1628200</v>
      </c>
      <c r="H37" s="25"/>
      <c r="I37" s="25">
        <f t="shared" si="10"/>
        <v>1035990</v>
      </c>
      <c r="J37" s="25"/>
      <c r="K37" s="25"/>
      <c r="L37" s="25"/>
      <c r="M37" s="25">
        <v>1035990</v>
      </c>
      <c r="N37" s="25">
        <v>1035990</v>
      </c>
      <c r="O37" s="25">
        <v>55500</v>
      </c>
      <c r="P37" s="25">
        <f t="shared" si="11"/>
        <v>20279170</v>
      </c>
    </row>
    <row r="38" spans="1:16" s="9" customFormat="1" ht="139.5">
      <c r="A38" s="13" t="s">
        <v>77</v>
      </c>
      <c r="B38" s="13" t="s">
        <v>78</v>
      </c>
      <c r="C38" s="30" t="s">
        <v>79</v>
      </c>
      <c r="D38" s="71">
        <f t="shared" si="9"/>
        <v>82962428</v>
      </c>
      <c r="E38" s="25">
        <v>82962428</v>
      </c>
      <c r="F38" s="25">
        <v>51158600</v>
      </c>
      <c r="G38" s="25">
        <v>7370100</v>
      </c>
      <c r="H38" s="25"/>
      <c r="I38" s="25">
        <f t="shared" si="10"/>
        <v>37300</v>
      </c>
      <c r="J38" s="25"/>
      <c r="K38" s="25"/>
      <c r="L38" s="25"/>
      <c r="M38" s="25">
        <v>37300</v>
      </c>
      <c r="N38" s="25">
        <v>37300</v>
      </c>
      <c r="O38" s="25" t="e">
        <f>'[2]БЮДЖЕТ 29.12.2016 затв'!P35+'[2]16.02.2017 '!P35+'[2]09.03.2017'!P35+'[2]проект'!P35</f>
        <v>#REF!</v>
      </c>
      <c r="P38" s="25">
        <f t="shared" si="11"/>
        <v>82999728</v>
      </c>
    </row>
    <row r="39" spans="1:16" s="9" customFormat="1" ht="69.75">
      <c r="A39" s="13"/>
      <c r="B39" s="13"/>
      <c r="C39" s="32" t="s">
        <v>71</v>
      </c>
      <c r="D39" s="71">
        <f t="shared" si="9"/>
        <v>20400000</v>
      </c>
      <c r="E39" s="25">
        <v>20400000</v>
      </c>
      <c r="F39" s="25">
        <v>16260900</v>
      </c>
      <c r="G39" s="25"/>
      <c r="H39" s="25"/>
      <c r="I39" s="25">
        <f t="shared" si="10"/>
        <v>37500</v>
      </c>
      <c r="J39" s="25"/>
      <c r="K39" s="25"/>
      <c r="L39" s="25"/>
      <c r="M39" s="25">
        <v>37500</v>
      </c>
      <c r="N39" s="25">
        <v>37500</v>
      </c>
      <c r="O39" s="25" t="e">
        <f>'[2]БЮДЖЕТ 29.12.2016 затв'!P36+'[2]16.02.2017 '!P36+'[2]09.03.2017'!P36+'[2]проект'!P36</f>
        <v>#REF!</v>
      </c>
      <c r="P39" s="25">
        <f t="shared" si="11"/>
        <v>20437500</v>
      </c>
    </row>
    <row r="40" spans="1:16" s="9" customFormat="1" ht="139.5">
      <c r="A40" s="13" t="s">
        <v>80</v>
      </c>
      <c r="B40" s="13" t="s">
        <v>81</v>
      </c>
      <c r="C40" s="30" t="s">
        <v>82</v>
      </c>
      <c r="D40" s="71">
        <f t="shared" si="9"/>
        <v>4568825</v>
      </c>
      <c r="E40" s="25">
        <v>4568825</v>
      </c>
      <c r="F40" s="25">
        <v>3020737</v>
      </c>
      <c r="G40" s="25">
        <v>41300</v>
      </c>
      <c r="H40" s="25"/>
      <c r="I40" s="25">
        <f>J40+M40</f>
        <v>16000</v>
      </c>
      <c r="J40" s="25"/>
      <c r="K40" s="25"/>
      <c r="L40" s="25"/>
      <c r="M40" s="25">
        <v>16000</v>
      </c>
      <c r="N40" s="25">
        <v>16000</v>
      </c>
      <c r="O40" s="25" t="e">
        <f>'[2]БЮДЖЕТ 29.12.2016 затв'!P37+'[2]16.02.2017 '!P37+'[2]09.03.2017'!P37+'[2]проект'!P37</f>
        <v>#REF!</v>
      </c>
      <c r="P40" s="25">
        <f t="shared" si="11"/>
        <v>4584825</v>
      </c>
    </row>
    <row r="41" spans="1:16" s="9" customFormat="1" ht="93">
      <c r="A41" s="13" t="s">
        <v>83</v>
      </c>
      <c r="B41" s="13" t="s">
        <v>81</v>
      </c>
      <c r="C41" s="30" t="s">
        <v>84</v>
      </c>
      <c r="D41" s="71">
        <f t="shared" si="9"/>
        <v>5293500</v>
      </c>
      <c r="E41" s="25">
        <v>5293500</v>
      </c>
      <c r="F41" s="25">
        <v>3646200</v>
      </c>
      <c r="G41" s="25">
        <v>197800</v>
      </c>
      <c r="H41" s="25"/>
      <c r="I41" s="25">
        <f>J41+M41</f>
        <v>0</v>
      </c>
      <c r="J41" s="25"/>
      <c r="K41" s="25"/>
      <c r="L41" s="25"/>
      <c r="M41" s="25"/>
      <c r="N41" s="25"/>
      <c r="O41" s="25" t="e">
        <f>'[2]БЮДЖЕТ 29.12.2016 затв'!P38+'[2]16.02.2017 '!P38+'[2]09.03.2017'!P38+'[2]проект'!P38</f>
        <v>#REF!</v>
      </c>
      <c r="P41" s="25">
        <f t="shared" si="11"/>
        <v>5293500</v>
      </c>
    </row>
    <row r="42" spans="1:16" s="9" customFormat="1" ht="93">
      <c r="A42" s="13" t="s">
        <v>85</v>
      </c>
      <c r="B42" s="13" t="s">
        <v>81</v>
      </c>
      <c r="C42" s="30" t="s">
        <v>86</v>
      </c>
      <c r="D42" s="71">
        <f t="shared" si="9"/>
        <v>1750900</v>
      </c>
      <c r="E42" s="25">
        <v>1750900</v>
      </c>
      <c r="F42" s="25">
        <v>1364100</v>
      </c>
      <c r="G42" s="25">
        <v>17500</v>
      </c>
      <c r="H42" s="25"/>
      <c r="I42" s="25">
        <f>J42+M42</f>
        <v>0</v>
      </c>
      <c r="J42" s="25"/>
      <c r="K42" s="25"/>
      <c r="L42" s="25"/>
      <c r="M42" s="25"/>
      <c r="N42" s="25"/>
      <c r="O42" s="25" t="e">
        <f>'[2]БЮДЖЕТ 29.12.2016 затв'!P39+'[2]16.02.2017 '!P39+'[2]09.03.2017'!P39+'[2]проект'!P39</f>
        <v>#REF!</v>
      </c>
      <c r="P42" s="25">
        <f t="shared" si="11"/>
        <v>1750900</v>
      </c>
    </row>
    <row r="43" spans="1:16" s="9" customFormat="1" ht="46.5">
      <c r="A43" s="13" t="s">
        <v>87</v>
      </c>
      <c r="B43" s="13" t="s">
        <v>81</v>
      </c>
      <c r="C43" s="30" t="s">
        <v>88</v>
      </c>
      <c r="D43" s="71">
        <f t="shared" si="9"/>
        <v>1390928</v>
      </c>
      <c r="E43" s="25">
        <v>1390928</v>
      </c>
      <c r="F43" s="25">
        <v>945310</v>
      </c>
      <c r="G43" s="25">
        <v>51800</v>
      </c>
      <c r="H43" s="25"/>
      <c r="I43" s="25">
        <f>J43+M43</f>
        <v>0</v>
      </c>
      <c r="J43" s="25"/>
      <c r="K43" s="25"/>
      <c r="L43" s="25"/>
      <c r="M43" s="25"/>
      <c r="N43" s="25"/>
      <c r="O43" s="25" t="e">
        <f>'[2]БЮДЖЕТ 29.12.2016 затв'!P40+'[2]16.02.2017 '!P40+'[2]09.03.2017'!P40+'[2]проект'!P40</f>
        <v>#REF!</v>
      </c>
      <c r="P43" s="25">
        <f t="shared" si="11"/>
        <v>1390928</v>
      </c>
    </row>
    <row r="44" spans="1:16" s="9" customFormat="1" ht="162.75">
      <c r="A44" s="13" t="s">
        <v>89</v>
      </c>
      <c r="B44" s="13" t="s">
        <v>81</v>
      </c>
      <c r="C44" s="30" t="s">
        <v>90</v>
      </c>
      <c r="D44" s="71">
        <f t="shared" si="9"/>
        <v>96000</v>
      </c>
      <c r="E44" s="25">
        <v>96000</v>
      </c>
      <c r="F44" s="25"/>
      <c r="G44" s="25"/>
      <c r="H44" s="25"/>
      <c r="I44" s="25">
        <f>J44+M44</f>
        <v>0</v>
      </c>
      <c r="J44" s="25"/>
      <c r="K44" s="25"/>
      <c r="L44" s="25"/>
      <c r="M44" s="25"/>
      <c r="N44" s="25"/>
      <c r="O44" s="25" t="e">
        <f>'[2]БЮДЖЕТ 29.12.2016 затв'!P41+'[2]16.02.2017 '!P41+'[2]09.03.2017'!P41+'[2]проект'!P41</f>
        <v>#REF!</v>
      </c>
      <c r="P44" s="25">
        <f t="shared" si="11"/>
        <v>96000</v>
      </c>
    </row>
    <row r="45" spans="1:16" s="9" customFormat="1" ht="69.75">
      <c r="A45" s="13" t="s">
        <v>91</v>
      </c>
      <c r="B45" s="13"/>
      <c r="C45" s="32" t="s">
        <v>92</v>
      </c>
      <c r="D45" s="71">
        <f aca="true" t="shared" si="12" ref="D45:P45">D46</f>
        <v>5833800</v>
      </c>
      <c r="E45" s="25">
        <f t="shared" si="12"/>
        <v>5833800</v>
      </c>
      <c r="F45" s="25">
        <f t="shared" si="12"/>
        <v>3591700</v>
      </c>
      <c r="G45" s="25">
        <f t="shared" si="12"/>
        <v>718300</v>
      </c>
      <c r="H45" s="25">
        <f t="shared" si="12"/>
        <v>0</v>
      </c>
      <c r="I45" s="25">
        <f t="shared" si="12"/>
        <v>0</v>
      </c>
      <c r="J45" s="25">
        <f t="shared" si="12"/>
        <v>0</v>
      </c>
      <c r="K45" s="25">
        <f t="shared" si="12"/>
        <v>0</v>
      </c>
      <c r="L45" s="25">
        <f t="shared" si="12"/>
        <v>0</v>
      </c>
      <c r="M45" s="25">
        <f t="shared" si="12"/>
        <v>0</v>
      </c>
      <c r="N45" s="25">
        <f t="shared" si="12"/>
        <v>0</v>
      </c>
      <c r="O45" s="25" t="e">
        <f t="shared" si="12"/>
        <v>#REF!</v>
      </c>
      <c r="P45" s="25">
        <f t="shared" si="12"/>
        <v>5833800</v>
      </c>
    </row>
    <row r="46" spans="1:16" s="26" customFormat="1" ht="139.5">
      <c r="A46" s="27" t="s">
        <v>93</v>
      </c>
      <c r="B46" s="27" t="s">
        <v>94</v>
      </c>
      <c r="C46" s="31" t="s">
        <v>95</v>
      </c>
      <c r="D46" s="72">
        <f>E46+H46</f>
        <v>5833800</v>
      </c>
      <c r="E46" s="29">
        <v>5833800</v>
      </c>
      <c r="F46" s="29">
        <v>3591700</v>
      </c>
      <c r="G46" s="29">
        <v>718300</v>
      </c>
      <c r="H46" s="29"/>
      <c r="I46" s="29">
        <f>J46+M46</f>
        <v>0</v>
      </c>
      <c r="J46" s="29"/>
      <c r="K46" s="29"/>
      <c r="L46" s="29"/>
      <c r="M46" s="29"/>
      <c r="N46" s="29"/>
      <c r="O46" s="29" t="e">
        <f>'[2]БЮДЖЕТ 29.12.2016 затв'!P43+'[2]16.02.2017 '!P43+'[2]09.03.2017'!P43+'[2]проект'!P43</f>
        <v>#REF!</v>
      </c>
      <c r="P46" s="29">
        <f>D46+I46</f>
        <v>5833800</v>
      </c>
    </row>
    <row r="47" spans="1:16" s="9" customFormat="1" ht="111.75" customHeight="1">
      <c r="A47" s="13" t="s">
        <v>96</v>
      </c>
      <c r="B47" s="13" t="s">
        <v>31</v>
      </c>
      <c r="C47" s="30" t="s">
        <v>32</v>
      </c>
      <c r="D47" s="71">
        <f>E47+H47</f>
        <v>0</v>
      </c>
      <c r="E47" s="25"/>
      <c r="F47" s="25"/>
      <c r="G47" s="25"/>
      <c r="H47" s="25"/>
      <c r="I47" s="25">
        <f>J47+M47</f>
        <v>211659.98</v>
      </c>
      <c r="J47" s="25"/>
      <c r="K47" s="25"/>
      <c r="L47" s="25"/>
      <c r="M47" s="25">
        <v>211659.98</v>
      </c>
      <c r="N47" s="25">
        <v>211659.98</v>
      </c>
      <c r="O47" s="25" t="e">
        <f>'[2]БЮДЖЕТ 29.12.2016 затв'!P44+'[2]16.02.2017 '!P44+'[2]09.03.2017'!P44+'[2]проект'!P44</f>
        <v>#REF!</v>
      </c>
      <c r="P47" s="25">
        <f>D47+I47</f>
        <v>211659.98</v>
      </c>
    </row>
    <row r="48" spans="1:16" s="26" customFormat="1" ht="40.5" customHeight="1">
      <c r="A48" s="13" t="s">
        <v>97</v>
      </c>
      <c r="B48" s="13" t="s">
        <v>58</v>
      </c>
      <c r="C48" s="30" t="s">
        <v>59</v>
      </c>
      <c r="D48" s="71">
        <f>E48+H48</f>
        <v>1868500</v>
      </c>
      <c r="E48" s="25">
        <v>1868500</v>
      </c>
      <c r="F48" s="25"/>
      <c r="G48" s="25"/>
      <c r="H48" s="25"/>
      <c r="I48" s="25">
        <f>J48+M48</f>
        <v>0</v>
      </c>
      <c r="J48" s="25"/>
      <c r="K48" s="25"/>
      <c r="L48" s="25"/>
      <c r="M48" s="25"/>
      <c r="N48" s="25"/>
      <c r="O48" s="29" t="e">
        <f>'[2]БЮДЖЕТ 29.12.2016 затв'!P45+'[2]16.02.2017 '!P45+'[2]09.03.2017'!P45+'[2]проект'!P45</f>
        <v>#REF!</v>
      </c>
      <c r="P48" s="25">
        <f>D48+I48</f>
        <v>1868500</v>
      </c>
    </row>
    <row r="49" spans="1:16" s="19" customFormat="1" ht="113.25">
      <c r="A49" s="15" t="s">
        <v>98</v>
      </c>
      <c r="B49" s="15"/>
      <c r="C49" s="17" t="s">
        <v>323</v>
      </c>
      <c r="D49" s="70">
        <f aca="true" t="shared" si="13" ref="D49:P49">SUM(D50)</f>
        <v>23570524.08</v>
      </c>
      <c r="E49" s="18">
        <f t="shared" si="13"/>
        <v>23570524.08</v>
      </c>
      <c r="F49" s="18">
        <f t="shared" si="13"/>
        <v>7862867</v>
      </c>
      <c r="G49" s="18">
        <f t="shared" si="13"/>
        <v>1555400</v>
      </c>
      <c r="H49" s="18">
        <f t="shared" si="13"/>
        <v>0</v>
      </c>
      <c r="I49" s="18">
        <f t="shared" si="13"/>
        <v>4542444.359999999</v>
      </c>
      <c r="J49" s="18">
        <f t="shared" si="13"/>
        <v>80000</v>
      </c>
      <c r="K49" s="18">
        <f t="shared" si="13"/>
        <v>0</v>
      </c>
      <c r="L49" s="18">
        <f t="shared" si="13"/>
        <v>0</v>
      </c>
      <c r="M49" s="18">
        <f t="shared" si="13"/>
        <v>4462444.359999999</v>
      </c>
      <c r="N49" s="18">
        <f t="shared" si="13"/>
        <v>4462444.359999999</v>
      </c>
      <c r="O49" s="18" t="e">
        <f t="shared" si="13"/>
        <v>#REF!</v>
      </c>
      <c r="P49" s="18">
        <f t="shared" si="13"/>
        <v>28112968.44</v>
      </c>
    </row>
    <row r="50" spans="1:16" s="33" customFormat="1" ht="116.25">
      <c r="A50" s="16" t="s">
        <v>99</v>
      </c>
      <c r="B50" s="16"/>
      <c r="C50" s="20" t="s">
        <v>324</v>
      </c>
      <c r="D50" s="39">
        <f aca="true" t="shared" si="14" ref="D50:P50">SUM(D51+D55+D58+D59+D66+D64+D62+D68+D69+D70)</f>
        <v>23570524.08</v>
      </c>
      <c r="E50" s="21">
        <f t="shared" si="14"/>
        <v>23570524.08</v>
      </c>
      <c r="F50" s="21">
        <f t="shared" si="14"/>
        <v>7862867</v>
      </c>
      <c r="G50" s="21">
        <f t="shared" si="14"/>
        <v>1555400</v>
      </c>
      <c r="H50" s="21">
        <f t="shared" si="14"/>
        <v>0</v>
      </c>
      <c r="I50" s="21">
        <f t="shared" si="14"/>
        <v>4542444.359999999</v>
      </c>
      <c r="J50" s="21">
        <f t="shared" si="14"/>
        <v>80000</v>
      </c>
      <c r="K50" s="21">
        <f t="shared" si="14"/>
        <v>0</v>
      </c>
      <c r="L50" s="21">
        <f t="shared" si="14"/>
        <v>0</v>
      </c>
      <c r="M50" s="21">
        <f t="shared" si="14"/>
        <v>4462444.359999999</v>
      </c>
      <c r="N50" s="21">
        <f t="shared" si="14"/>
        <v>4462444.359999999</v>
      </c>
      <c r="O50" s="21" t="e">
        <f t="shared" si="14"/>
        <v>#REF!</v>
      </c>
      <c r="P50" s="21">
        <f t="shared" si="14"/>
        <v>28112968.44</v>
      </c>
    </row>
    <row r="51" spans="1:16" s="34" customFormat="1" ht="93">
      <c r="A51" s="13" t="s">
        <v>100</v>
      </c>
      <c r="B51" s="13"/>
      <c r="C51" s="24" t="s">
        <v>101</v>
      </c>
      <c r="D51" s="71">
        <f aca="true" t="shared" si="15" ref="D51:P51">D52+D53+D54</f>
        <v>3190100</v>
      </c>
      <c r="E51" s="25">
        <f t="shared" si="15"/>
        <v>3190100</v>
      </c>
      <c r="F51" s="25">
        <f t="shared" si="15"/>
        <v>2126067</v>
      </c>
      <c r="G51" s="25">
        <f t="shared" si="15"/>
        <v>106500</v>
      </c>
      <c r="H51" s="25">
        <f t="shared" si="15"/>
        <v>0</v>
      </c>
      <c r="I51" s="25">
        <f t="shared" si="15"/>
        <v>20000</v>
      </c>
      <c r="J51" s="25">
        <f t="shared" si="15"/>
        <v>0</v>
      </c>
      <c r="K51" s="25">
        <f t="shared" si="15"/>
        <v>0</v>
      </c>
      <c r="L51" s="25">
        <f t="shared" si="15"/>
        <v>0</v>
      </c>
      <c r="M51" s="25">
        <f t="shared" si="15"/>
        <v>20000</v>
      </c>
      <c r="N51" s="25">
        <f t="shared" si="15"/>
        <v>20000</v>
      </c>
      <c r="O51" s="25" t="e">
        <f t="shared" si="15"/>
        <v>#REF!</v>
      </c>
      <c r="P51" s="25">
        <f t="shared" si="15"/>
        <v>3210100</v>
      </c>
    </row>
    <row r="52" spans="1:16" s="35" customFormat="1" ht="110.25" customHeight="1">
      <c r="A52" s="27" t="s">
        <v>102</v>
      </c>
      <c r="B52" s="27" t="s">
        <v>103</v>
      </c>
      <c r="C52" s="31" t="s">
        <v>325</v>
      </c>
      <c r="D52" s="72">
        <f>E52+H52</f>
        <v>2736300</v>
      </c>
      <c r="E52" s="29">
        <v>2736300</v>
      </c>
      <c r="F52" s="29">
        <v>2098100</v>
      </c>
      <c r="G52" s="29">
        <v>78900</v>
      </c>
      <c r="H52" s="29"/>
      <c r="I52" s="29">
        <f>J52+M52</f>
        <v>0</v>
      </c>
      <c r="J52" s="29"/>
      <c r="K52" s="29"/>
      <c r="L52" s="29"/>
      <c r="M52" s="29"/>
      <c r="N52" s="29"/>
      <c r="O52" s="29" t="e">
        <f>'[2]БЮДЖЕТ 29.12.2016 затв'!P49+'[2]16.02.2017 '!P49+'[2]09.03.2017'!P49+'[2]проект'!P49</f>
        <v>#REF!</v>
      </c>
      <c r="P52" s="29">
        <f>D52+I52</f>
        <v>2736300</v>
      </c>
    </row>
    <row r="53" spans="1:16" s="35" customFormat="1" ht="93">
      <c r="A53" s="27" t="s">
        <v>104</v>
      </c>
      <c r="B53" s="27" t="s">
        <v>103</v>
      </c>
      <c r="C53" s="31" t="s">
        <v>326</v>
      </c>
      <c r="D53" s="72">
        <f>E53+H53</f>
        <v>232000</v>
      </c>
      <c r="E53" s="29">
        <v>232000</v>
      </c>
      <c r="F53" s="29">
        <v>27967</v>
      </c>
      <c r="G53" s="29">
        <v>27600</v>
      </c>
      <c r="H53" s="29"/>
      <c r="I53" s="29">
        <f>J53+M53</f>
        <v>20000</v>
      </c>
      <c r="J53" s="29"/>
      <c r="K53" s="29"/>
      <c r="L53" s="29"/>
      <c r="M53" s="29">
        <v>20000</v>
      </c>
      <c r="N53" s="29">
        <v>20000</v>
      </c>
      <c r="O53" s="29">
        <v>20000</v>
      </c>
      <c r="P53" s="29">
        <f>D53+I53</f>
        <v>252000</v>
      </c>
    </row>
    <row r="54" spans="1:16" s="35" customFormat="1" ht="69.75">
      <c r="A54" s="27" t="s">
        <v>105</v>
      </c>
      <c r="B54" s="27" t="s">
        <v>103</v>
      </c>
      <c r="C54" s="31" t="s">
        <v>106</v>
      </c>
      <c r="D54" s="72">
        <f>E54+H54</f>
        <v>221800</v>
      </c>
      <c r="E54" s="29">
        <v>221800</v>
      </c>
      <c r="F54" s="29"/>
      <c r="G54" s="29"/>
      <c r="H54" s="29"/>
      <c r="I54" s="29">
        <f>J54+M54</f>
        <v>0</v>
      </c>
      <c r="J54" s="29"/>
      <c r="K54" s="29"/>
      <c r="L54" s="29"/>
      <c r="M54" s="29"/>
      <c r="N54" s="29"/>
      <c r="O54" s="29" t="e">
        <f>'[2]БЮДЖЕТ 29.12.2016 затв'!P51+'[2]16.02.2017 '!P51+'[2]09.03.2017'!P51+'[2]проект'!P51</f>
        <v>#REF!</v>
      </c>
      <c r="P54" s="29">
        <f>D54+I54</f>
        <v>221800</v>
      </c>
    </row>
    <row r="55" spans="1:16" s="34" customFormat="1" ht="69.75">
      <c r="A55" s="13" t="s">
        <v>107</v>
      </c>
      <c r="B55" s="13"/>
      <c r="C55" s="30" t="s">
        <v>108</v>
      </c>
      <c r="D55" s="71">
        <f aca="true" t="shared" si="16" ref="D55:P55">D56+D57</f>
        <v>6766000</v>
      </c>
      <c r="E55" s="25">
        <f t="shared" si="16"/>
        <v>6766000</v>
      </c>
      <c r="F55" s="25">
        <f t="shared" si="16"/>
        <v>3539900</v>
      </c>
      <c r="G55" s="25">
        <f t="shared" si="16"/>
        <v>1317800</v>
      </c>
      <c r="H55" s="25">
        <f t="shared" si="16"/>
        <v>0</v>
      </c>
      <c r="I55" s="25">
        <f t="shared" si="16"/>
        <v>214980</v>
      </c>
      <c r="J55" s="25">
        <f t="shared" si="16"/>
        <v>80000</v>
      </c>
      <c r="K55" s="25">
        <f t="shared" si="16"/>
        <v>0</v>
      </c>
      <c r="L55" s="25">
        <f t="shared" si="16"/>
        <v>0</v>
      </c>
      <c r="M55" s="25">
        <f t="shared" si="16"/>
        <v>134980</v>
      </c>
      <c r="N55" s="25">
        <f t="shared" si="16"/>
        <v>134980</v>
      </c>
      <c r="O55" s="25" t="e">
        <f t="shared" si="16"/>
        <v>#REF!</v>
      </c>
      <c r="P55" s="25">
        <f t="shared" si="16"/>
        <v>6980980</v>
      </c>
    </row>
    <row r="56" spans="1:16" s="35" customFormat="1" ht="162.75">
      <c r="A56" s="27" t="s">
        <v>109</v>
      </c>
      <c r="B56" s="27" t="s">
        <v>103</v>
      </c>
      <c r="C56" s="31" t="s">
        <v>110</v>
      </c>
      <c r="D56" s="72">
        <f>E56+H56</f>
        <v>744400</v>
      </c>
      <c r="E56" s="29">
        <v>744400</v>
      </c>
      <c r="F56" s="29"/>
      <c r="G56" s="29"/>
      <c r="H56" s="29"/>
      <c r="I56" s="29"/>
      <c r="J56" s="29"/>
      <c r="K56" s="29"/>
      <c r="L56" s="29"/>
      <c r="M56" s="29"/>
      <c r="N56" s="29"/>
      <c r="O56" s="29" t="e">
        <f>'[2]БЮДЖЕТ 29.12.2016 затв'!P53+'[2]16.02.2017 '!P53+'[2]09.03.2017'!P53+'[2]проект'!P53</f>
        <v>#REF!</v>
      </c>
      <c r="P56" s="29">
        <f>D56+I56</f>
        <v>744400</v>
      </c>
    </row>
    <row r="57" spans="1:16" s="35" customFormat="1" ht="86.25" customHeight="1">
      <c r="A57" s="27" t="s">
        <v>111</v>
      </c>
      <c r="B57" s="27" t="s">
        <v>103</v>
      </c>
      <c r="C57" s="31" t="s">
        <v>112</v>
      </c>
      <c r="D57" s="72">
        <f>E57+H57</f>
        <v>6021600</v>
      </c>
      <c r="E57" s="29">
        <v>6021600</v>
      </c>
      <c r="F57" s="29">
        <v>3539900</v>
      </c>
      <c r="G57" s="29">
        <v>1317800</v>
      </c>
      <c r="H57" s="29"/>
      <c r="I57" s="29">
        <f aca="true" t="shared" si="17" ref="I57:I65">J57+M57</f>
        <v>214980</v>
      </c>
      <c r="J57" s="29">
        <v>80000</v>
      </c>
      <c r="K57" s="29"/>
      <c r="L57" s="29"/>
      <c r="M57" s="29">
        <v>134980</v>
      </c>
      <c r="N57" s="29">
        <v>134980</v>
      </c>
      <c r="O57" s="29" t="e">
        <f>'[2]БЮДЖЕТ 29.12.2016 затв'!P54+'[2]16.02.2017 '!P54+'[2]09.03.2017'!P54+'[2]проект'!P54</f>
        <v>#REF!</v>
      </c>
      <c r="P57" s="29">
        <f>D57+I57</f>
        <v>6236580</v>
      </c>
    </row>
    <row r="58" spans="1:16" s="34" customFormat="1" ht="279">
      <c r="A58" s="13" t="s">
        <v>113</v>
      </c>
      <c r="B58" s="13" t="s">
        <v>103</v>
      </c>
      <c r="C58" s="32" t="s">
        <v>114</v>
      </c>
      <c r="D58" s="71">
        <f>E58+H58</f>
        <v>4039400</v>
      </c>
      <c r="E58" s="25">
        <v>4039400</v>
      </c>
      <c r="F58" s="25"/>
      <c r="G58" s="25"/>
      <c r="H58" s="25"/>
      <c r="I58" s="25">
        <f t="shared" si="17"/>
        <v>0</v>
      </c>
      <c r="J58" s="25"/>
      <c r="K58" s="25"/>
      <c r="L58" s="25"/>
      <c r="M58" s="25"/>
      <c r="N58" s="25"/>
      <c r="O58" s="25" t="e">
        <f>'[2]БЮДЖЕТ 29.12.2016 затв'!P55+'[2]16.02.2017 '!P55+'[2]09.03.2017'!P55+'[2]проект'!P55</f>
        <v>#REF!</v>
      </c>
      <c r="P58" s="25">
        <f>D58+I58</f>
        <v>4039400</v>
      </c>
    </row>
    <row r="59" spans="1:16" s="34" customFormat="1" ht="69.75">
      <c r="A59" s="13" t="s">
        <v>115</v>
      </c>
      <c r="B59" s="13"/>
      <c r="C59" s="32" t="s">
        <v>116</v>
      </c>
      <c r="D59" s="71">
        <f>SUM(D60:D61)</f>
        <v>2763151</v>
      </c>
      <c r="E59" s="25">
        <f>SUM(E60:E61)</f>
        <v>2763151</v>
      </c>
      <c r="F59" s="25">
        <f>SUM(F60:F61)</f>
        <v>0</v>
      </c>
      <c r="G59" s="25">
        <f>SUM(G60:G61)</f>
        <v>0</v>
      </c>
      <c r="H59" s="25">
        <f>SUM(H60:H61)</f>
        <v>0</v>
      </c>
      <c r="I59" s="25">
        <f t="shared" si="17"/>
        <v>0</v>
      </c>
      <c r="J59" s="25">
        <f aca="true" t="shared" si="18" ref="J59:P59">SUM(J60:J61)</f>
        <v>0</v>
      </c>
      <c r="K59" s="25">
        <f t="shared" si="18"/>
        <v>0</v>
      </c>
      <c r="L59" s="25">
        <f t="shared" si="18"/>
        <v>0</v>
      </c>
      <c r="M59" s="25">
        <f t="shared" si="18"/>
        <v>0</v>
      </c>
      <c r="N59" s="25">
        <f t="shared" si="18"/>
        <v>0</v>
      </c>
      <c r="O59" s="25" t="e">
        <f t="shared" si="18"/>
        <v>#REF!</v>
      </c>
      <c r="P59" s="25">
        <f t="shared" si="18"/>
        <v>2763151</v>
      </c>
    </row>
    <row r="60" spans="1:16" s="26" customFormat="1" ht="139.5">
      <c r="A60" s="27" t="s">
        <v>117</v>
      </c>
      <c r="B60" s="27" t="s">
        <v>94</v>
      </c>
      <c r="C60" s="31" t="s">
        <v>118</v>
      </c>
      <c r="D60" s="72">
        <f>E60+H60</f>
        <v>1332100</v>
      </c>
      <c r="E60" s="29">
        <v>1332100</v>
      </c>
      <c r="F60" s="29"/>
      <c r="G60" s="29"/>
      <c r="H60" s="29"/>
      <c r="I60" s="25">
        <f t="shared" si="17"/>
        <v>0</v>
      </c>
      <c r="J60" s="29"/>
      <c r="K60" s="29"/>
      <c r="L60" s="29"/>
      <c r="M60" s="29"/>
      <c r="N60" s="29"/>
      <c r="O60" s="29" t="e">
        <f>'[2]БЮДЖЕТ 29.12.2016 затв'!P57+'[2]16.02.2017 '!P57+'[2]09.03.2017'!P57+'[2]проект'!P57</f>
        <v>#REF!</v>
      </c>
      <c r="P60" s="29">
        <f>D60+I60</f>
        <v>1332100</v>
      </c>
    </row>
    <row r="61" spans="1:16" s="26" customFormat="1" ht="139.5">
      <c r="A61" s="27" t="s">
        <v>119</v>
      </c>
      <c r="B61" s="27" t="s">
        <v>94</v>
      </c>
      <c r="C61" s="31" t="s">
        <v>120</v>
      </c>
      <c r="D61" s="72">
        <f>E61+H61</f>
        <v>1431051</v>
      </c>
      <c r="E61" s="29">
        <v>1431051</v>
      </c>
      <c r="F61" s="29"/>
      <c r="G61" s="29"/>
      <c r="H61" s="29"/>
      <c r="I61" s="25">
        <f t="shared" si="17"/>
        <v>0</v>
      </c>
      <c r="J61" s="29"/>
      <c r="K61" s="29"/>
      <c r="L61" s="29"/>
      <c r="M61" s="29"/>
      <c r="N61" s="29"/>
      <c r="O61" s="29" t="e">
        <f>'[2]БЮДЖЕТ 29.12.2016 затв'!P58+'[2]16.02.2017 '!P58+'[2]09.03.2017'!P58+'[2]проект'!P58</f>
        <v>#REF!</v>
      </c>
      <c r="P61" s="29">
        <f>D61+I61</f>
        <v>1431051</v>
      </c>
    </row>
    <row r="62" spans="1:16" s="9" customFormat="1" ht="139.5">
      <c r="A62" s="13" t="s">
        <v>121</v>
      </c>
      <c r="B62" s="13"/>
      <c r="C62" s="30" t="s">
        <v>122</v>
      </c>
      <c r="D62" s="71">
        <f>SUM(D63)</f>
        <v>223600</v>
      </c>
      <c r="E62" s="25">
        <f>SUM(E63)</f>
        <v>223600</v>
      </c>
      <c r="F62" s="25"/>
      <c r="G62" s="25">
        <f>SUM(G63)</f>
        <v>0</v>
      </c>
      <c r="H62" s="25">
        <f>SUM(H63)</f>
        <v>0</v>
      </c>
      <c r="I62" s="25">
        <f t="shared" si="17"/>
        <v>0</v>
      </c>
      <c r="J62" s="25">
        <f aca="true" t="shared" si="19" ref="J62:P62">SUM(J63)</f>
        <v>0</v>
      </c>
      <c r="K62" s="25">
        <f t="shared" si="19"/>
        <v>0</v>
      </c>
      <c r="L62" s="25">
        <f t="shared" si="19"/>
        <v>0</v>
      </c>
      <c r="M62" s="25">
        <f t="shared" si="19"/>
        <v>0</v>
      </c>
      <c r="N62" s="25">
        <f t="shared" si="19"/>
        <v>0</v>
      </c>
      <c r="O62" s="25" t="e">
        <f t="shared" si="19"/>
        <v>#REF!</v>
      </c>
      <c r="P62" s="25">
        <f t="shared" si="19"/>
        <v>223600</v>
      </c>
    </row>
    <row r="63" spans="1:16" s="26" customFormat="1" ht="116.25">
      <c r="A63" s="27" t="s">
        <v>123</v>
      </c>
      <c r="B63" s="27" t="s">
        <v>94</v>
      </c>
      <c r="C63" s="31" t="s">
        <v>124</v>
      </c>
      <c r="D63" s="72">
        <f>E63+H63</f>
        <v>223600</v>
      </c>
      <c r="E63" s="29">
        <v>223600</v>
      </c>
      <c r="F63" s="29"/>
      <c r="G63" s="29"/>
      <c r="H63" s="29"/>
      <c r="I63" s="25">
        <f t="shared" si="17"/>
        <v>0</v>
      </c>
      <c r="J63" s="29"/>
      <c r="K63" s="29"/>
      <c r="L63" s="29"/>
      <c r="M63" s="29"/>
      <c r="N63" s="29"/>
      <c r="O63" s="29" t="e">
        <f>'[2]БЮДЖЕТ 29.12.2016 затв'!P60+'[2]16.02.2017 '!P60+'[2]09.03.2017'!P60+'[2]проект'!P60</f>
        <v>#REF!</v>
      </c>
      <c r="P63" s="29">
        <f>D63+I63</f>
        <v>223600</v>
      </c>
    </row>
    <row r="64" spans="1:16" s="26" customFormat="1" ht="69.75">
      <c r="A64" s="13" t="s">
        <v>125</v>
      </c>
      <c r="B64" s="13"/>
      <c r="C64" s="32" t="s">
        <v>92</v>
      </c>
      <c r="D64" s="71">
        <f aca="true" t="shared" si="20" ref="D64:P64">D65</f>
        <v>3633873.08</v>
      </c>
      <c r="E64" s="25">
        <f t="shared" si="20"/>
        <v>3633873.08</v>
      </c>
      <c r="F64" s="25">
        <f t="shared" si="20"/>
        <v>2196900</v>
      </c>
      <c r="G64" s="25">
        <f t="shared" si="20"/>
        <v>131100</v>
      </c>
      <c r="H64" s="25">
        <f t="shared" si="20"/>
        <v>0</v>
      </c>
      <c r="I64" s="25">
        <f t="shared" si="20"/>
        <v>89364.36</v>
      </c>
      <c r="J64" s="25">
        <f t="shared" si="20"/>
        <v>0</v>
      </c>
      <c r="K64" s="25">
        <f t="shared" si="20"/>
        <v>0</v>
      </c>
      <c r="L64" s="25">
        <f t="shared" si="20"/>
        <v>0</v>
      </c>
      <c r="M64" s="25">
        <f t="shared" si="20"/>
        <v>89364.36</v>
      </c>
      <c r="N64" s="25">
        <f t="shared" si="20"/>
        <v>89364.36</v>
      </c>
      <c r="O64" s="25" t="e">
        <f t="shared" si="20"/>
        <v>#REF!</v>
      </c>
      <c r="P64" s="25">
        <f t="shared" si="20"/>
        <v>3723237.44</v>
      </c>
    </row>
    <row r="65" spans="1:16" s="26" customFormat="1" ht="139.5">
      <c r="A65" s="27" t="s">
        <v>126</v>
      </c>
      <c r="B65" s="27" t="s">
        <v>94</v>
      </c>
      <c r="C65" s="31" t="s">
        <v>95</v>
      </c>
      <c r="D65" s="72">
        <f>E65+H65</f>
        <v>3633873.08</v>
      </c>
      <c r="E65" s="29">
        <v>3633873.08</v>
      </c>
      <c r="F65" s="29">
        <v>2196900</v>
      </c>
      <c r="G65" s="29">
        <v>131100</v>
      </c>
      <c r="H65" s="29"/>
      <c r="I65" s="25">
        <f t="shared" si="17"/>
        <v>89364.36</v>
      </c>
      <c r="J65" s="29"/>
      <c r="K65" s="29"/>
      <c r="L65" s="29"/>
      <c r="M65" s="29">
        <v>89364.36</v>
      </c>
      <c r="N65" s="29">
        <v>89364.36</v>
      </c>
      <c r="O65" s="29" t="e">
        <f>'[2]БЮДЖЕТ 29.12.2016 затв'!P62+'[2]16.02.2017 '!P62+'[2]09.03.2017'!P62+'[2]проект'!P62</f>
        <v>#REF!</v>
      </c>
      <c r="P65" s="29">
        <f>D65+I65</f>
        <v>3723237.44</v>
      </c>
    </row>
    <row r="66" spans="1:16" s="9" customFormat="1" ht="69.75">
      <c r="A66" s="13" t="s">
        <v>127</v>
      </c>
      <c r="B66" s="13"/>
      <c r="C66" s="30" t="s">
        <v>128</v>
      </c>
      <c r="D66" s="71">
        <f>SUM(D67)</f>
        <v>1454400</v>
      </c>
      <c r="E66" s="25">
        <f>SUM(E67)</f>
        <v>1454400</v>
      </c>
      <c r="F66" s="25">
        <f>SUM(F67)</f>
        <v>0</v>
      </c>
      <c r="G66" s="25">
        <f>SUM(G67)</f>
        <v>0</v>
      </c>
      <c r="H66" s="25">
        <f>SUM(H67)</f>
        <v>0</v>
      </c>
      <c r="I66" s="25">
        <f>J66+M66</f>
        <v>0</v>
      </c>
      <c r="J66" s="25">
        <f aca="true" t="shared" si="21" ref="J66:P66">SUM(J67)</f>
        <v>0</v>
      </c>
      <c r="K66" s="25">
        <f t="shared" si="21"/>
        <v>0</v>
      </c>
      <c r="L66" s="25">
        <f t="shared" si="21"/>
        <v>0</v>
      </c>
      <c r="M66" s="25">
        <f t="shared" si="21"/>
        <v>0</v>
      </c>
      <c r="N66" s="25">
        <f t="shared" si="21"/>
        <v>0</v>
      </c>
      <c r="O66" s="25" t="e">
        <f t="shared" si="21"/>
        <v>#REF!</v>
      </c>
      <c r="P66" s="25">
        <f t="shared" si="21"/>
        <v>1454400</v>
      </c>
    </row>
    <row r="67" spans="1:16" s="26" customFormat="1" ht="325.5">
      <c r="A67" s="27" t="s">
        <v>129</v>
      </c>
      <c r="B67" s="27" t="s">
        <v>94</v>
      </c>
      <c r="C67" s="31" t="s">
        <v>130</v>
      </c>
      <c r="D67" s="72">
        <f>E67+H67</f>
        <v>1454400</v>
      </c>
      <c r="E67" s="29">
        <v>1454400</v>
      </c>
      <c r="F67" s="29"/>
      <c r="G67" s="29"/>
      <c r="H67" s="29"/>
      <c r="I67" s="25">
        <f>J67+M67</f>
        <v>0</v>
      </c>
      <c r="J67" s="29"/>
      <c r="K67" s="29"/>
      <c r="L67" s="29"/>
      <c r="M67" s="29"/>
      <c r="N67" s="29"/>
      <c r="O67" s="29" t="e">
        <f>'[2]БЮДЖЕТ 29.12.2016 затв'!P64+'[2]16.02.2017 '!P64+'[2]09.03.2017'!P64+'[2]проект'!P64</f>
        <v>#REF!</v>
      </c>
      <c r="P67" s="29">
        <f>D67+I67</f>
        <v>1454400</v>
      </c>
    </row>
    <row r="68" spans="1:16" s="9" customFormat="1" ht="69.75">
      <c r="A68" s="13" t="s">
        <v>131</v>
      </c>
      <c r="B68" s="13" t="s">
        <v>31</v>
      </c>
      <c r="C68" s="30" t="s">
        <v>32</v>
      </c>
      <c r="D68" s="71">
        <f>E68+H68</f>
        <v>0</v>
      </c>
      <c r="E68" s="25"/>
      <c r="F68" s="25"/>
      <c r="G68" s="25"/>
      <c r="H68" s="25"/>
      <c r="I68" s="25">
        <f>J68+M68</f>
        <v>547300</v>
      </c>
      <c r="J68" s="25"/>
      <c r="K68" s="25"/>
      <c r="L68" s="25"/>
      <c r="M68" s="25">
        <v>547300</v>
      </c>
      <c r="N68" s="25">
        <v>547300</v>
      </c>
      <c r="O68" s="25">
        <v>547300</v>
      </c>
      <c r="P68" s="25">
        <f>D68+I68</f>
        <v>547300</v>
      </c>
    </row>
    <row r="69" spans="1:16" s="9" customFormat="1" ht="93">
      <c r="A69" s="13" t="s">
        <v>132</v>
      </c>
      <c r="B69" s="13" t="s">
        <v>31</v>
      </c>
      <c r="C69" s="30" t="s">
        <v>48</v>
      </c>
      <c r="D69" s="71">
        <f>E69+H69</f>
        <v>0</v>
      </c>
      <c r="E69" s="25"/>
      <c r="F69" s="25"/>
      <c r="G69" s="25"/>
      <c r="H69" s="25"/>
      <c r="I69" s="25">
        <f>J69+M69</f>
        <v>2500000</v>
      </c>
      <c r="J69" s="25"/>
      <c r="K69" s="25"/>
      <c r="L69" s="25"/>
      <c r="M69" s="25">
        <v>2500000</v>
      </c>
      <c r="N69" s="25">
        <v>2500000</v>
      </c>
      <c r="O69" s="25" t="e">
        <f>'[2]БЮДЖЕТ 29.12.2016 затв'!P66+'[2]16.02.2017 '!P66+'[2]09.03.2017'!P66+'[2]проект'!P66</f>
        <v>#REF!</v>
      </c>
      <c r="P69" s="25">
        <f>D69+I69</f>
        <v>2500000</v>
      </c>
    </row>
    <row r="70" spans="1:16" s="9" customFormat="1" ht="38.25" customHeight="1">
      <c r="A70" s="13" t="s">
        <v>133</v>
      </c>
      <c r="B70" s="13" t="s">
        <v>58</v>
      </c>
      <c r="C70" s="30" t="s">
        <v>59</v>
      </c>
      <c r="D70" s="71">
        <f>E70+H70</f>
        <v>1500000</v>
      </c>
      <c r="E70" s="25">
        <v>1500000</v>
      </c>
      <c r="F70" s="25"/>
      <c r="G70" s="25"/>
      <c r="H70" s="25"/>
      <c r="I70" s="25">
        <f>J70+M70</f>
        <v>1170800</v>
      </c>
      <c r="J70" s="25"/>
      <c r="K70" s="25"/>
      <c r="L70" s="25"/>
      <c r="M70" s="25">
        <v>1170800</v>
      </c>
      <c r="N70" s="25">
        <v>1170800</v>
      </c>
      <c r="O70" s="25" t="e">
        <f>'[2]БЮДЖЕТ 29.12.2016 затв'!P67+'[2]16.02.2017 '!P67+'[2]09.03.2017'!P67+'[2]проект'!P67</f>
        <v>#REF!</v>
      </c>
      <c r="P70" s="25">
        <f>D70+I70</f>
        <v>2670800</v>
      </c>
    </row>
    <row r="71" spans="1:16" s="19" customFormat="1" ht="90">
      <c r="A71" s="15" t="s">
        <v>134</v>
      </c>
      <c r="B71" s="15"/>
      <c r="C71" s="17" t="s">
        <v>135</v>
      </c>
      <c r="D71" s="70">
        <f aca="true" t="shared" si="22" ref="D71:P71">SUM(D72)</f>
        <v>271913686.06</v>
      </c>
      <c r="E71" s="18">
        <f t="shared" si="22"/>
        <v>271913686.06</v>
      </c>
      <c r="F71" s="18">
        <f t="shared" si="22"/>
        <v>1027415</v>
      </c>
      <c r="G71" s="18">
        <f t="shared" si="22"/>
        <v>0</v>
      </c>
      <c r="H71" s="18">
        <f t="shared" si="22"/>
        <v>0</v>
      </c>
      <c r="I71" s="18">
        <f t="shared" si="22"/>
        <v>13285243.08</v>
      </c>
      <c r="J71" s="18">
        <f t="shared" si="22"/>
        <v>1119000</v>
      </c>
      <c r="K71" s="18">
        <f t="shared" si="22"/>
        <v>0</v>
      </c>
      <c r="L71" s="18">
        <f t="shared" si="22"/>
        <v>0</v>
      </c>
      <c r="M71" s="18">
        <f t="shared" si="22"/>
        <v>12166243.08</v>
      </c>
      <c r="N71" s="18">
        <f t="shared" si="22"/>
        <v>12166243.08</v>
      </c>
      <c r="O71" s="18" t="e">
        <f t="shared" si="22"/>
        <v>#REF!</v>
      </c>
      <c r="P71" s="18">
        <f t="shared" si="22"/>
        <v>285198929.14</v>
      </c>
    </row>
    <row r="72" spans="1:16" s="22" customFormat="1" ht="93">
      <c r="A72" s="16">
        <v>1410000</v>
      </c>
      <c r="B72" s="16"/>
      <c r="C72" s="20" t="s">
        <v>135</v>
      </c>
      <c r="D72" s="39">
        <f aca="true" t="shared" si="23" ref="D72:P72">D73+D76+D78+D74+D80+D84+D82+D83</f>
        <v>271913686.06</v>
      </c>
      <c r="E72" s="21">
        <f t="shared" si="23"/>
        <v>271913686.06</v>
      </c>
      <c r="F72" s="21">
        <f t="shared" si="23"/>
        <v>1027415</v>
      </c>
      <c r="G72" s="21">
        <f t="shared" si="23"/>
        <v>0</v>
      </c>
      <c r="H72" s="21">
        <f t="shared" si="23"/>
        <v>0</v>
      </c>
      <c r="I72" s="21">
        <f t="shared" si="23"/>
        <v>13285243.08</v>
      </c>
      <c r="J72" s="21">
        <f t="shared" si="23"/>
        <v>1119000</v>
      </c>
      <c r="K72" s="21">
        <f t="shared" si="23"/>
        <v>0</v>
      </c>
      <c r="L72" s="21">
        <f t="shared" si="23"/>
        <v>0</v>
      </c>
      <c r="M72" s="21">
        <f t="shared" si="23"/>
        <v>12166243.08</v>
      </c>
      <c r="N72" s="21">
        <f t="shared" si="23"/>
        <v>12166243.08</v>
      </c>
      <c r="O72" s="21" t="e">
        <f t="shared" si="23"/>
        <v>#REF!</v>
      </c>
      <c r="P72" s="21">
        <f t="shared" si="23"/>
        <v>285198929.14</v>
      </c>
    </row>
    <row r="73" spans="1:16" s="9" customFormat="1" ht="116.25">
      <c r="A73" s="13" t="s">
        <v>136</v>
      </c>
      <c r="B73" s="13" t="s">
        <v>28</v>
      </c>
      <c r="C73" s="30" t="s">
        <v>64</v>
      </c>
      <c r="D73" s="71">
        <f aca="true" t="shared" si="24" ref="D73:D84">E73+H73</f>
        <v>1327108</v>
      </c>
      <c r="E73" s="25">
        <v>1327108</v>
      </c>
      <c r="F73" s="25">
        <v>1027415</v>
      </c>
      <c r="G73" s="25"/>
      <c r="H73" s="25"/>
      <c r="I73" s="25">
        <f aca="true" t="shared" si="25" ref="I73:I84">J73+M73</f>
        <v>0</v>
      </c>
      <c r="J73" s="25"/>
      <c r="K73" s="25"/>
      <c r="L73" s="25"/>
      <c r="M73" s="25"/>
      <c r="N73" s="25"/>
      <c r="O73" s="25" t="e">
        <f>'[2]БЮДЖЕТ 29.12.2016 затв'!P70+'[2]16.02.2017 '!P70+'[2]09.03.2017'!P70+'[2]проект'!P70</f>
        <v>#REF!</v>
      </c>
      <c r="P73" s="25">
        <f aca="true" t="shared" si="26" ref="P73:P84">D73+I73</f>
        <v>1327108</v>
      </c>
    </row>
    <row r="74" spans="1:16" s="9" customFormat="1" ht="69.75">
      <c r="A74" s="13" t="s">
        <v>137</v>
      </c>
      <c r="B74" s="13" t="s">
        <v>138</v>
      </c>
      <c r="C74" s="30" t="s">
        <v>139</v>
      </c>
      <c r="D74" s="71">
        <f t="shared" si="24"/>
        <v>238219876.11</v>
      </c>
      <c r="E74" s="25">
        <v>238219876.11</v>
      </c>
      <c r="F74" s="25"/>
      <c r="G74" s="25"/>
      <c r="H74" s="25"/>
      <c r="I74" s="25">
        <f t="shared" si="25"/>
        <v>5781343.08</v>
      </c>
      <c r="J74" s="25">
        <v>1119000</v>
      </c>
      <c r="K74" s="25"/>
      <c r="L74" s="25"/>
      <c r="M74" s="25">
        <v>4662343.08</v>
      </c>
      <c r="N74" s="25">
        <v>4662343.08</v>
      </c>
      <c r="O74" s="25" t="e">
        <f>'[2]БЮДЖЕТ 29.12.2016 затв'!P71+'[2]16.02.2017 '!P71+'[2]09.03.2017'!P71+'[2]проект'!P71</f>
        <v>#REF!</v>
      </c>
      <c r="P74" s="25">
        <f t="shared" si="26"/>
        <v>244001219.19000003</v>
      </c>
    </row>
    <row r="75" spans="1:16" s="9" customFormat="1" ht="69.75">
      <c r="A75" s="13"/>
      <c r="B75" s="13"/>
      <c r="C75" s="32" t="s">
        <v>71</v>
      </c>
      <c r="D75" s="71">
        <f t="shared" si="24"/>
        <v>203666799.02</v>
      </c>
      <c r="E75" s="25">
        <v>203666799.02</v>
      </c>
      <c r="F75" s="25"/>
      <c r="G75" s="25"/>
      <c r="H75" s="25"/>
      <c r="I75" s="25">
        <f t="shared" si="25"/>
        <v>0</v>
      </c>
      <c r="J75" s="25"/>
      <c r="K75" s="25"/>
      <c r="L75" s="25"/>
      <c r="M75" s="25"/>
      <c r="N75" s="25"/>
      <c r="O75" s="25" t="e">
        <f>'[2]БЮДЖЕТ 29.12.2016 затв'!P72+'[2]16.02.2017 '!P72+'[2]09.03.2017'!P72+'[2]проект'!P72</f>
        <v>#REF!</v>
      </c>
      <c r="P75" s="25">
        <f t="shared" si="26"/>
        <v>203666799.02</v>
      </c>
    </row>
    <row r="76" spans="1:16" s="9" customFormat="1" ht="93">
      <c r="A76" s="13" t="s">
        <v>140</v>
      </c>
      <c r="B76" s="13" t="s">
        <v>141</v>
      </c>
      <c r="C76" s="30" t="s">
        <v>142</v>
      </c>
      <c r="D76" s="71">
        <f t="shared" si="24"/>
        <v>14409569.04</v>
      </c>
      <c r="E76" s="25">
        <v>14409569.04</v>
      </c>
      <c r="F76" s="25"/>
      <c r="G76" s="25"/>
      <c r="H76" s="25"/>
      <c r="I76" s="25">
        <f t="shared" si="25"/>
        <v>36900</v>
      </c>
      <c r="J76" s="25"/>
      <c r="K76" s="25"/>
      <c r="L76" s="25"/>
      <c r="M76" s="25">
        <v>36900</v>
      </c>
      <c r="N76" s="25">
        <v>36900</v>
      </c>
      <c r="O76" s="25" t="e">
        <f>'[2]БЮДЖЕТ 29.12.2016 затв'!P73+'[2]16.02.2017 '!P73+'[2]09.03.2017'!P73+'[2]проект'!P73</f>
        <v>#REF!</v>
      </c>
      <c r="P76" s="25">
        <f t="shared" si="26"/>
        <v>14446469.04</v>
      </c>
    </row>
    <row r="77" spans="1:16" s="9" customFormat="1" ht="69.75">
      <c r="A77" s="13"/>
      <c r="B77" s="13"/>
      <c r="C77" s="32" t="s">
        <v>71</v>
      </c>
      <c r="D77" s="71">
        <f t="shared" si="24"/>
        <v>13000433.41</v>
      </c>
      <c r="E77" s="25">
        <v>13000433.41</v>
      </c>
      <c r="F77" s="25"/>
      <c r="G77" s="25"/>
      <c r="H77" s="25"/>
      <c r="I77" s="25">
        <f t="shared" si="25"/>
        <v>0</v>
      </c>
      <c r="J77" s="25"/>
      <c r="K77" s="25"/>
      <c r="L77" s="25"/>
      <c r="M77" s="25"/>
      <c r="N77" s="25"/>
      <c r="O77" s="25" t="e">
        <f>'[2]БЮДЖЕТ 29.12.2016 затв'!P74+'[2]16.02.2017 '!P74+'[2]09.03.2017'!P74+'[2]проект'!P74</f>
        <v>#REF!</v>
      </c>
      <c r="P77" s="25">
        <f t="shared" si="26"/>
        <v>13000433.41</v>
      </c>
    </row>
    <row r="78" spans="1:16" s="9" customFormat="1" ht="142.5" customHeight="1">
      <c r="A78" s="13" t="s">
        <v>143</v>
      </c>
      <c r="B78" s="13" t="s">
        <v>144</v>
      </c>
      <c r="C78" s="30" t="s">
        <v>145</v>
      </c>
      <c r="D78" s="71">
        <f t="shared" si="24"/>
        <v>884821.88</v>
      </c>
      <c r="E78" s="25">
        <v>884821.88</v>
      </c>
      <c r="F78" s="25"/>
      <c r="G78" s="25"/>
      <c r="H78" s="25"/>
      <c r="I78" s="25">
        <f t="shared" si="25"/>
        <v>0</v>
      </c>
      <c r="J78" s="25"/>
      <c r="K78" s="25"/>
      <c r="L78" s="25"/>
      <c r="M78" s="25"/>
      <c r="N78" s="25"/>
      <c r="O78" s="25" t="e">
        <f>'[2]БЮДЖЕТ 29.12.2016 затв'!P75+'[2]16.02.2017 '!P75+'[2]09.03.2017'!P75+'[2]проект'!P75</f>
        <v>#REF!</v>
      </c>
      <c r="P78" s="25">
        <f t="shared" si="26"/>
        <v>884821.88</v>
      </c>
    </row>
    <row r="79" spans="1:16" s="9" customFormat="1" ht="69.75">
      <c r="A79" s="13"/>
      <c r="B79" s="13"/>
      <c r="C79" s="32" t="s">
        <v>71</v>
      </c>
      <c r="D79" s="71">
        <f t="shared" si="24"/>
        <v>825473.88</v>
      </c>
      <c r="E79" s="25">
        <v>825473.88</v>
      </c>
      <c r="F79" s="25"/>
      <c r="G79" s="25"/>
      <c r="H79" s="25"/>
      <c r="I79" s="25">
        <f t="shared" si="25"/>
        <v>0</v>
      </c>
      <c r="J79" s="25"/>
      <c r="K79" s="25"/>
      <c r="L79" s="25"/>
      <c r="M79" s="25"/>
      <c r="N79" s="25"/>
      <c r="O79" s="25" t="e">
        <f>'[2]БЮДЖЕТ 29.12.2016 затв'!P76+'[2]16.02.2017 '!P76+'[2]09.03.2017'!P76+'[2]проект'!P76</f>
        <v>#REF!</v>
      </c>
      <c r="P79" s="25">
        <f t="shared" si="26"/>
        <v>825473.88</v>
      </c>
    </row>
    <row r="80" spans="1:16" s="9" customFormat="1" ht="60.75" customHeight="1">
      <c r="A80" s="13" t="s">
        <v>146</v>
      </c>
      <c r="B80" s="13" t="s">
        <v>147</v>
      </c>
      <c r="C80" s="32" t="s">
        <v>327</v>
      </c>
      <c r="D80" s="71">
        <f t="shared" si="24"/>
        <v>15167091.03</v>
      </c>
      <c r="E80" s="25">
        <v>15167091.03</v>
      </c>
      <c r="F80" s="25"/>
      <c r="G80" s="25"/>
      <c r="H80" s="25"/>
      <c r="I80" s="25">
        <f t="shared" si="25"/>
        <v>6600000</v>
      </c>
      <c r="J80" s="25"/>
      <c r="K80" s="25"/>
      <c r="L80" s="25"/>
      <c r="M80" s="25">
        <v>6600000</v>
      </c>
      <c r="N80" s="25">
        <v>6600000</v>
      </c>
      <c r="O80" s="25" t="e">
        <f>'[2]БЮДЖЕТ 29.12.2016 затв'!P77+'[2]16.02.2017 '!P77+'[2]09.03.2017'!P77+'[2]проект'!P77</f>
        <v>#REF!</v>
      </c>
      <c r="P80" s="25">
        <f t="shared" si="26"/>
        <v>21767091.03</v>
      </c>
    </row>
    <row r="81" spans="1:16" s="9" customFormat="1" ht="69.75">
      <c r="A81" s="13"/>
      <c r="B81" s="13"/>
      <c r="C81" s="32" t="s">
        <v>71</v>
      </c>
      <c r="D81" s="71">
        <f t="shared" si="24"/>
        <v>14772470.03</v>
      </c>
      <c r="E81" s="25">
        <v>14772470.03</v>
      </c>
      <c r="F81" s="25"/>
      <c r="G81" s="25"/>
      <c r="H81" s="25"/>
      <c r="I81" s="25">
        <f t="shared" si="25"/>
        <v>6000000</v>
      </c>
      <c r="J81" s="25"/>
      <c r="K81" s="25"/>
      <c r="L81" s="25"/>
      <c r="M81" s="25">
        <v>6000000</v>
      </c>
      <c r="N81" s="25">
        <v>6000000</v>
      </c>
      <c r="O81" s="25" t="e">
        <f>'[2]БЮДЖЕТ 29.12.2016 затв'!P78+'[2]16.02.2017 '!P78+'[2]09.03.2017'!P78+'[2]проект'!P78</f>
        <v>#REF!</v>
      </c>
      <c r="P81" s="25">
        <f t="shared" si="26"/>
        <v>20772470.03</v>
      </c>
    </row>
    <row r="82" spans="1:16" s="9" customFormat="1" ht="162.75">
      <c r="A82" s="13" t="s">
        <v>148</v>
      </c>
      <c r="B82" s="13" t="s">
        <v>138</v>
      </c>
      <c r="C82" s="32" t="s">
        <v>149</v>
      </c>
      <c r="D82" s="71">
        <f t="shared" si="24"/>
        <v>0</v>
      </c>
      <c r="E82" s="25"/>
      <c r="F82" s="25"/>
      <c r="G82" s="25"/>
      <c r="H82" s="25"/>
      <c r="I82" s="25">
        <f t="shared" si="25"/>
        <v>200000</v>
      </c>
      <c r="J82" s="25"/>
      <c r="K82" s="25"/>
      <c r="L82" s="25"/>
      <c r="M82" s="25">
        <v>200000</v>
      </c>
      <c r="N82" s="25">
        <v>200000</v>
      </c>
      <c r="O82" s="25" t="e">
        <f>'[2]БЮДЖЕТ 29.12.2016 затв'!P79+'[2]16.02.2017 '!P79+'[2]09.03.2017'!P79+'[2]проект'!P79</f>
        <v>#REF!</v>
      </c>
      <c r="P82" s="25">
        <f t="shared" si="26"/>
        <v>200000</v>
      </c>
    </row>
    <row r="83" spans="1:16" s="9" customFormat="1" ht="93">
      <c r="A83" s="13" t="s">
        <v>150</v>
      </c>
      <c r="B83" s="13" t="s">
        <v>31</v>
      </c>
      <c r="C83" s="30" t="s">
        <v>48</v>
      </c>
      <c r="D83" s="71">
        <f t="shared" si="24"/>
        <v>0</v>
      </c>
      <c r="E83" s="25"/>
      <c r="F83" s="25"/>
      <c r="G83" s="25"/>
      <c r="H83" s="25"/>
      <c r="I83" s="25">
        <f t="shared" si="25"/>
        <v>667000</v>
      </c>
      <c r="J83" s="25"/>
      <c r="K83" s="25"/>
      <c r="L83" s="25"/>
      <c r="M83" s="25">
        <v>667000</v>
      </c>
      <c r="N83" s="25">
        <v>667000</v>
      </c>
      <c r="O83" s="25" t="e">
        <f>'[2]БЮДЖЕТ 29.12.2016 затв'!P80+'[2]16.02.2017 '!P80+'[2]09.03.2017'!P80+'[2]проект'!P80</f>
        <v>#REF!</v>
      </c>
      <c r="P83" s="25">
        <f t="shared" si="26"/>
        <v>667000</v>
      </c>
    </row>
    <row r="84" spans="1:16" s="9" customFormat="1" ht="40.5" customHeight="1">
      <c r="A84" s="13" t="s">
        <v>151</v>
      </c>
      <c r="B84" s="13" t="s">
        <v>58</v>
      </c>
      <c r="C84" s="30" t="s">
        <v>59</v>
      </c>
      <c r="D84" s="71">
        <f t="shared" si="24"/>
        <v>1905220</v>
      </c>
      <c r="E84" s="25">
        <v>1905220</v>
      </c>
      <c r="F84" s="25"/>
      <c r="G84" s="25"/>
      <c r="H84" s="25"/>
      <c r="I84" s="25">
        <f t="shared" si="25"/>
        <v>0</v>
      </c>
      <c r="J84" s="25"/>
      <c r="K84" s="25"/>
      <c r="L84" s="25"/>
      <c r="M84" s="25"/>
      <c r="N84" s="25"/>
      <c r="O84" s="25" t="e">
        <f>'[2]БЮДЖЕТ 29.12.2016 затв'!P81+'[2]16.02.2017 '!P81+'[2]09.03.2017'!P81+'[2]проект'!P81</f>
        <v>#REF!</v>
      </c>
      <c r="P84" s="25">
        <f t="shared" si="26"/>
        <v>1905220</v>
      </c>
    </row>
    <row r="85" spans="1:16" s="19" customFormat="1" ht="112.5">
      <c r="A85" s="15" t="s">
        <v>152</v>
      </c>
      <c r="B85" s="15"/>
      <c r="C85" s="17" t="s">
        <v>153</v>
      </c>
      <c r="D85" s="70">
        <f aca="true" t="shared" si="27" ref="D85:P85">SUM(D86)</f>
        <v>37577963</v>
      </c>
      <c r="E85" s="18">
        <f t="shared" si="27"/>
        <v>37577963</v>
      </c>
      <c r="F85" s="18">
        <f t="shared" si="27"/>
        <v>12426987</v>
      </c>
      <c r="G85" s="18">
        <f t="shared" si="27"/>
        <v>476300</v>
      </c>
      <c r="H85" s="18">
        <f t="shared" si="27"/>
        <v>0</v>
      </c>
      <c r="I85" s="18">
        <f t="shared" si="27"/>
        <v>459820</v>
      </c>
      <c r="J85" s="18">
        <f t="shared" si="27"/>
        <v>22800</v>
      </c>
      <c r="K85" s="18">
        <f t="shared" si="27"/>
        <v>0</v>
      </c>
      <c r="L85" s="18">
        <f t="shared" si="27"/>
        <v>0</v>
      </c>
      <c r="M85" s="18">
        <f t="shared" si="27"/>
        <v>437020</v>
      </c>
      <c r="N85" s="18">
        <f t="shared" si="27"/>
        <v>437020</v>
      </c>
      <c r="O85" s="18" t="e">
        <f t="shared" si="27"/>
        <v>#REF!</v>
      </c>
      <c r="P85" s="18">
        <f t="shared" si="27"/>
        <v>38037783</v>
      </c>
    </row>
    <row r="86" spans="1:16" s="22" customFormat="1" ht="139.5">
      <c r="A86" s="16">
        <v>1510000</v>
      </c>
      <c r="B86" s="16"/>
      <c r="C86" s="20" t="s">
        <v>154</v>
      </c>
      <c r="D86" s="21">
        <f>D87+D90+D94+D97+D100+D103+D104+D88+D105+D102+D106</f>
        <v>37577963</v>
      </c>
      <c r="E86" s="21">
        <f>E87+E90+E94+E97+E100+E103+E104+E88+E105+E102+E106</f>
        <v>37577963</v>
      </c>
      <c r="F86" s="21">
        <f aca="true" t="shared" si="28" ref="F86:P86">F87+F90+F94+F97+F100+F103+F104+F88+F105+F102+F103</f>
        <v>12426987</v>
      </c>
      <c r="G86" s="21">
        <f t="shared" si="28"/>
        <v>476300</v>
      </c>
      <c r="H86" s="21">
        <f t="shared" si="28"/>
        <v>0</v>
      </c>
      <c r="I86" s="21">
        <f t="shared" si="28"/>
        <v>459820</v>
      </c>
      <c r="J86" s="21">
        <f t="shared" si="28"/>
        <v>22800</v>
      </c>
      <c r="K86" s="21">
        <f t="shared" si="28"/>
        <v>0</v>
      </c>
      <c r="L86" s="21">
        <f t="shared" si="28"/>
        <v>0</v>
      </c>
      <c r="M86" s="21">
        <f t="shared" si="28"/>
        <v>437020</v>
      </c>
      <c r="N86" s="21">
        <f t="shared" si="28"/>
        <v>437020</v>
      </c>
      <c r="O86" s="21" t="e">
        <f t="shared" si="28"/>
        <v>#REF!</v>
      </c>
      <c r="P86" s="21">
        <f>P87+P90+P94+P97+P100+P103+P104+P88+P105+P102+P106</f>
        <v>38037783</v>
      </c>
    </row>
    <row r="87" spans="1:16" s="9" customFormat="1" ht="193.5" customHeight="1">
      <c r="A87" s="13" t="s">
        <v>155</v>
      </c>
      <c r="B87" s="13" t="s">
        <v>28</v>
      </c>
      <c r="C87" s="30" t="s">
        <v>64</v>
      </c>
      <c r="D87" s="71">
        <f>E87+H87</f>
        <v>3186104</v>
      </c>
      <c r="E87" s="25">
        <v>3186104</v>
      </c>
      <c r="F87" s="25">
        <v>2477187</v>
      </c>
      <c r="G87" s="25"/>
      <c r="H87" s="25"/>
      <c r="I87" s="25">
        <f>J87+M87</f>
        <v>28000</v>
      </c>
      <c r="J87" s="25"/>
      <c r="K87" s="25"/>
      <c r="L87" s="25"/>
      <c r="M87" s="25">
        <v>28000</v>
      </c>
      <c r="N87" s="25">
        <v>28000</v>
      </c>
      <c r="O87" s="25" t="e">
        <f>'[2]БЮДЖЕТ 29.12.2016 затв'!P84+'[2]16.02.2017 '!P84+'[2]09.03.2017'!P84+'[2]проект'!P84</f>
        <v>#REF!</v>
      </c>
      <c r="P87" s="25">
        <f>D87+I87</f>
        <v>3214104</v>
      </c>
    </row>
    <row r="88" spans="1:16" s="9" customFormat="1" ht="302.25">
      <c r="A88" s="13" t="s">
        <v>156</v>
      </c>
      <c r="B88" s="13" t="s">
        <v>66</v>
      </c>
      <c r="C88" s="24" t="s">
        <v>157</v>
      </c>
      <c r="D88" s="71">
        <f>E88+H88</f>
        <v>3280400</v>
      </c>
      <c r="E88" s="25">
        <v>3280400</v>
      </c>
      <c r="F88" s="25"/>
      <c r="G88" s="25"/>
      <c r="H88" s="25"/>
      <c r="I88" s="25">
        <f>J88+M88</f>
        <v>0</v>
      </c>
      <c r="J88" s="25"/>
      <c r="K88" s="25"/>
      <c r="L88" s="25"/>
      <c r="M88" s="25"/>
      <c r="N88" s="25"/>
      <c r="O88" s="25" t="e">
        <f>'[2]БЮДЖЕТ 29.12.2016 затв'!P85+'[2]16.02.2017 '!P85+'[2]09.03.2017'!P85+'[2]проект'!P85</f>
        <v>#REF!</v>
      </c>
      <c r="P88" s="25">
        <f>D88+I88</f>
        <v>3280400</v>
      </c>
    </row>
    <row r="89" spans="1:16" s="9" customFormat="1" ht="69.75">
      <c r="A89" s="13"/>
      <c r="B89" s="13"/>
      <c r="C89" s="32" t="s">
        <v>71</v>
      </c>
      <c r="D89" s="71">
        <f>E89+H89</f>
        <v>3280400</v>
      </c>
      <c r="E89" s="25">
        <v>3280400</v>
      </c>
      <c r="F89" s="25"/>
      <c r="G89" s="25"/>
      <c r="H89" s="25"/>
      <c r="I89" s="25">
        <f>J89+M89</f>
        <v>0</v>
      </c>
      <c r="J89" s="25"/>
      <c r="K89" s="25"/>
      <c r="L89" s="25"/>
      <c r="M89" s="25"/>
      <c r="N89" s="25"/>
      <c r="O89" s="25" t="e">
        <f>'[2]БЮДЖЕТ 29.12.2016 затв'!P86+'[2]16.02.2017 '!P86+'[2]09.03.2017'!P86+'[2]проект'!P86</f>
        <v>#REF!</v>
      </c>
      <c r="P89" s="25">
        <f>D89+I89</f>
        <v>3280400</v>
      </c>
    </row>
    <row r="90" spans="1:16" s="9" customFormat="1" ht="303.75" customHeight="1">
      <c r="A90" s="13" t="s">
        <v>158</v>
      </c>
      <c r="B90" s="13" t="s">
        <v>159</v>
      </c>
      <c r="C90" s="30" t="s">
        <v>160</v>
      </c>
      <c r="D90" s="71">
        <f aca="true" t="shared" si="29" ref="D90:P90">SUM(D91)</f>
        <v>2512</v>
      </c>
      <c r="E90" s="25">
        <f t="shared" si="29"/>
        <v>2512</v>
      </c>
      <c r="F90" s="25">
        <f t="shared" si="29"/>
        <v>0</v>
      </c>
      <c r="G90" s="25">
        <f t="shared" si="29"/>
        <v>0</v>
      </c>
      <c r="H90" s="25">
        <f t="shared" si="29"/>
        <v>0</v>
      </c>
      <c r="I90" s="25">
        <f t="shared" si="29"/>
        <v>0</v>
      </c>
      <c r="J90" s="25">
        <f t="shared" si="29"/>
        <v>0</v>
      </c>
      <c r="K90" s="25">
        <f t="shared" si="29"/>
        <v>0</v>
      </c>
      <c r="L90" s="25">
        <f t="shared" si="29"/>
        <v>0</v>
      </c>
      <c r="M90" s="25">
        <f t="shared" si="29"/>
        <v>0</v>
      </c>
      <c r="N90" s="25">
        <f t="shared" si="29"/>
        <v>0</v>
      </c>
      <c r="O90" s="25">
        <f t="shared" si="29"/>
        <v>0</v>
      </c>
      <c r="P90" s="25">
        <f t="shared" si="29"/>
        <v>2512</v>
      </c>
    </row>
    <row r="91" spans="1:16" s="26" customFormat="1" ht="108" customHeight="1">
      <c r="A91" s="111" t="s">
        <v>161</v>
      </c>
      <c r="B91" s="111" t="s">
        <v>159</v>
      </c>
      <c r="C91" s="104" t="s">
        <v>162</v>
      </c>
      <c r="D91" s="107">
        <f>E91+H91</f>
        <v>2512</v>
      </c>
      <c r="E91" s="78">
        <v>2512</v>
      </c>
      <c r="F91" s="78"/>
      <c r="G91" s="78"/>
      <c r="H91" s="78"/>
      <c r="I91" s="78">
        <v>0</v>
      </c>
      <c r="J91" s="78"/>
      <c r="K91" s="78"/>
      <c r="L91" s="78"/>
      <c r="M91" s="78"/>
      <c r="N91" s="78"/>
      <c r="O91" s="78"/>
      <c r="P91" s="78">
        <f>D91+I91</f>
        <v>2512</v>
      </c>
    </row>
    <row r="92" spans="1:16" s="26" customFormat="1" ht="183.75" customHeight="1">
      <c r="A92" s="112"/>
      <c r="B92" s="112"/>
      <c r="C92" s="105"/>
      <c r="D92" s="108"/>
      <c r="E92" s="79"/>
      <c r="F92" s="79"/>
      <c r="G92" s="79"/>
      <c r="H92" s="79"/>
      <c r="I92" s="79"/>
      <c r="J92" s="79"/>
      <c r="K92" s="79"/>
      <c r="L92" s="79"/>
      <c r="M92" s="79"/>
      <c r="N92" s="79"/>
      <c r="O92" s="79"/>
      <c r="P92" s="79"/>
    </row>
    <row r="93" spans="1:16" s="26" customFormat="1" ht="101.25" customHeight="1">
      <c r="A93" s="113"/>
      <c r="B93" s="113"/>
      <c r="C93" s="106"/>
      <c r="D93" s="109"/>
      <c r="E93" s="80"/>
      <c r="F93" s="80"/>
      <c r="G93" s="80"/>
      <c r="H93" s="80"/>
      <c r="I93" s="80"/>
      <c r="J93" s="80"/>
      <c r="K93" s="80"/>
      <c r="L93" s="80"/>
      <c r="M93" s="80"/>
      <c r="N93" s="80"/>
      <c r="O93" s="80"/>
      <c r="P93" s="80"/>
    </row>
    <row r="94" spans="1:16" s="9" customFormat="1" ht="158.25" customHeight="1">
      <c r="A94" s="96" t="s">
        <v>163</v>
      </c>
      <c r="B94" s="96"/>
      <c r="C94" s="88" t="s">
        <v>164</v>
      </c>
      <c r="D94" s="110">
        <f aca="true" t="shared" si="30" ref="D94:N94">D96</f>
        <v>2216410</v>
      </c>
      <c r="E94" s="81">
        <f t="shared" si="30"/>
        <v>2216410</v>
      </c>
      <c r="F94" s="81">
        <f t="shared" si="30"/>
        <v>0</v>
      </c>
      <c r="G94" s="81">
        <f t="shared" si="30"/>
        <v>0</v>
      </c>
      <c r="H94" s="81">
        <f t="shared" si="30"/>
        <v>0</v>
      </c>
      <c r="I94" s="81">
        <f t="shared" si="30"/>
        <v>0</v>
      </c>
      <c r="J94" s="81">
        <f t="shared" si="30"/>
        <v>0</v>
      </c>
      <c r="K94" s="81">
        <f t="shared" si="30"/>
        <v>0</v>
      </c>
      <c r="L94" s="81">
        <f t="shared" si="30"/>
        <v>0</v>
      </c>
      <c r="M94" s="81">
        <f t="shared" si="30"/>
        <v>0</v>
      </c>
      <c r="N94" s="81">
        <f t="shared" si="30"/>
        <v>0</v>
      </c>
      <c r="O94" s="81" t="e">
        <f>O96+#REF!</f>
        <v>#REF!</v>
      </c>
      <c r="P94" s="81">
        <f>P96</f>
        <v>2216410</v>
      </c>
    </row>
    <row r="95" spans="1:16" s="9" customFormat="1" ht="233.25" customHeight="1">
      <c r="A95" s="96"/>
      <c r="B95" s="96"/>
      <c r="C95" s="88"/>
      <c r="D95" s="110"/>
      <c r="E95" s="81"/>
      <c r="F95" s="81"/>
      <c r="G95" s="81"/>
      <c r="H95" s="81"/>
      <c r="I95" s="81"/>
      <c r="J95" s="81"/>
      <c r="K95" s="81"/>
      <c r="L95" s="81"/>
      <c r="M95" s="81"/>
      <c r="N95" s="81"/>
      <c r="O95" s="81"/>
      <c r="P95" s="81"/>
    </row>
    <row r="96" spans="1:16" s="35" customFormat="1" ht="171.75" customHeight="1">
      <c r="A96" s="27" t="s">
        <v>166</v>
      </c>
      <c r="B96" s="27" t="s">
        <v>165</v>
      </c>
      <c r="C96" s="31" t="s">
        <v>167</v>
      </c>
      <c r="D96" s="72">
        <f>E96+H96</f>
        <v>2216410</v>
      </c>
      <c r="E96" s="29">
        <v>2216410</v>
      </c>
      <c r="F96" s="29"/>
      <c r="G96" s="29"/>
      <c r="H96" s="29"/>
      <c r="I96" s="29"/>
      <c r="J96" s="29"/>
      <c r="K96" s="29"/>
      <c r="L96" s="29"/>
      <c r="M96" s="29"/>
      <c r="N96" s="29"/>
      <c r="O96" s="29" t="e">
        <f>'[2]БЮДЖЕТ 29.12.2016 затв'!P94+'[2]16.02.2017 '!P94+'[2]09.03.2017'!P94+'[2]проект'!P94</f>
        <v>#REF!</v>
      </c>
      <c r="P96" s="29">
        <f>D96+I96</f>
        <v>2216410</v>
      </c>
    </row>
    <row r="97" spans="1:16" s="9" customFormat="1" ht="209.25">
      <c r="A97" s="13" t="s">
        <v>168</v>
      </c>
      <c r="B97" s="13"/>
      <c r="C97" s="24" t="s">
        <v>169</v>
      </c>
      <c r="D97" s="71">
        <f aca="true" t="shared" si="31" ref="D97:P97">D98+D99</f>
        <v>13280400</v>
      </c>
      <c r="E97" s="25">
        <f t="shared" si="31"/>
        <v>13280400</v>
      </c>
      <c r="F97" s="25">
        <f t="shared" si="31"/>
        <v>9949800</v>
      </c>
      <c r="G97" s="25">
        <f t="shared" si="31"/>
        <v>476300</v>
      </c>
      <c r="H97" s="25">
        <f t="shared" si="31"/>
        <v>0</v>
      </c>
      <c r="I97" s="25">
        <f t="shared" si="31"/>
        <v>431820</v>
      </c>
      <c r="J97" s="25">
        <f t="shared" si="31"/>
        <v>22800</v>
      </c>
      <c r="K97" s="25">
        <f t="shared" si="31"/>
        <v>0</v>
      </c>
      <c r="L97" s="25">
        <f t="shared" si="31"/>
        <v>0</v>
      </c>
      <c r="M97" s="25">
        <f t="shared" si="31"/>
        <v>409020</v>
      </c>
      <c r="N97" s="25">
        <f t="shared" si="31"/>
        <v>409020</v>
      </c>
      <c r="O97" s="25" t="e">
        <f t="shared" si="31"/>
        <v>#REF!</v>
      </c>
      <c r="P97" s="25">
        <f t="shared" si="31"/>
        <v>13712220</v>
      </c>
    </row>
    <row r="98" spans="1:16" s="26" customFormat="1" ht="258" customHeight="1">
      <c r="A98" s="27" t="s">
        <v>170</v>
      </c>
      <c r="B98" s="27" t="s">
        <v>171</v>
      </c>
      <c r="C98" s="31" t="s">
        <v>172</v>
      </c>
      <c r="D98" s="72">
        <f>E98+H98</f>
        <v>11817800</v>
      </c>
      <c r="E98" s="29">
        <v>11817800</v>
      </c>
      <c r="F98" s="29">
        <v>8887600</v>
      </c>
      <c r="G98" s="29">
        <v>395400</v>
      </c>
      <c r="H98" s="29"/>
      <c r="I98" s="29">
        <f>J98+M98</f>
        <v>210200</v>
      </c>
      <c r="J98" s="29">
        <v>22800</v>
      </c>
      <c r="K98" s="29"/>
      <c r="L98" s="29"/>
      <c r="M98" s="29">
        <v>187400</v>
      </c>
      <c r="N98" s="29">
        <v>187400</v>
      </c>
      <c r="O98" s="29" t="e">
        <f>'[2]БЮДЖЕТ 29.12.2016 затв'!P96+'[2]16.02.2017 '!P96+'[2]09.03.2017'!P96+'[2]проект'!P96</f>
        <v>#REF!</v>
      </c>
      <c r="P98" s="29">
        <f>D98+I98</f>
        <v>12028000</v>
      </c>
    </row>
    <row r="99" spans="1:16" s="26" customFormat="1" ht="93">
      <c r="A99" s="27" t="s">
        <v>173</v>
      </c>
      <c r="B99" s="27" t="s">
        <v>174</v>
      </c>
      <c r="C99" s="28" t="s">
        <v>175</v>
      </c>
      <c r="D99" s="72">
        <f>E99+H99</f>
        <v>1462600</v>
      </c>
      <c r="E99" s="29">
        <v>1462600</v>
      </c>
      <c r="F99" s="29">
        <v>1062200</v>
      </c>
      <c r="G99" s="29">
        <v>80900</v>
      </c>
      <c r="H99" s="29"/>
      <c r="I99" s="25">
        <v>221620</v>
      </c>
      <c r="J99" s="29"/>
      <c r="K99" s="29"/>
      <c r="L99" s="29"/>
      <c r="M99" s="29">
        <v>221620</v>
      </c>
      <c r="N99" s="29">
        <v>221620</v>
      </c>
      <c r="O99" s="29" t="e">
        <f>'[2]БЮДЖЕТ 29.12.2016 затв'!P97+'[2]16.02.2017 '!P97+'[2]09.03.2017'!P97+'[2]проект'!P97</f>
        <v>#REF!</v>
      </c>
      <c r="P99" s="29">
        <f>D99+I99</f>
        <v>1684220</v>
      </c>
    </row>
    <row r="100" spans="1:16" s="9" customFormat="1" ht="69.75">
      <c r="A100" s="13" t="s">
        <v>176</v>
      </c>
      <c r="B100" s="13"/>
      <c r="C100" s="30" t="s">
        <v>177</v>
      </c>
      <c r="D100" s="71">
        <f aca="true" t="shared" si="32" ref="D100:P100">D101</f>
        <v>193840</v>
      </c>
      <c r="E100" s="25">
        <f t="shared" si="32"/>
        <v>193840</v>
      </c>
      <c r="F100" s="25">
        <f t="shared" si="32"/>
        <v>0</v>
      </c>
      <c r="G100" s="25">
        <f t="shared" si="32"/>
        <v>0</v>
      </c>
      <c r="H100" s="25">
        <f t="shared" si="32"/>
        <v>0</v>
      </c>
      <c r="I100" s="25">
        <f t="shared" si="32"/>
        <v>0</v>
      </c>
      <c r="J100" s="25">
        <f t="shared" si="32"/>
        <v>0</v>
      </c>
      <c r="K100" s="25">
        <f t="shared" si="32"/>
        <v>0</v>
      </c>
      <c r="L100" s="25">
        <f t="shared" si="32"/>
        <v>0</v>
      </c>
      <c r="M100" s="25">
        <f t="shared" si="32"/>
        <v>0</v>
      </c>
      <c r="N100" s="25">
        <f t="shared" si="32"/>
        <v>0</v>
      </c>
      <c r="O100" s="25" t="e">
        <f t="shared" si="32"/>
        <v>#REF!</v>
      </c>
      <c r="P100" s="25">
        <f t="shared" si="32"/>
        <v>193840</v>
      </c>
    </row>
    <row r="101" spans="1:16" s="9" customFormat="1" ht="209.25">
      <c r="A101" s="27" t="s">
        <v>178</v>
      </c>
      <c r="B101" s="27" t="s">
        <v>159</v>
      </c>
      <c r="C101" s="31" t="s">
        <v>179</v>
      </c>
      <c r="D101" s="72">
        <f aca="true" t="shared" si="33" ref="D101:D106">E101+H101</f>
        <v>193840</v>
      </c>
      <c r="E101" s="29">
        <v>193840</v>
      </c>
      <c r="F101" s="29"/>
      <c r="G101" s="29"/>
      <c r="H101" s="29"/>
      <c r="I101" s="29">
        <f aca="true" t="shared" si="34" ref="I101:I106">J101+M101</f>
        <v>0</v>
      </c>
      <c r="J101" s="29"/>
      <c r="K101" s="29"/>
      <c r="L101" s="29"/>
      <c r="M101" s="29"/>
      <c r="N101" s="29"/>
      <c r="O101" s="29" t="e">
        <f>'[2]БЮДЖЕТ 29.12.2016 затв'!P99+'[2]16.02.2017 '!P99+'[2]09.03.2017'!P99+'[2]проект'!P99</f>
        <v>#REF!</v>
      </c>
      <c r="P101" s="29">
        <f aca="true" t="shared" si="35" ref="P101:P106">D101+I101</f>
        <v>193840</v>
      </c>
    </row>
    <row r="102" spans="1:16" s="9" customFormat="1" ht="69.75">
      <c r="A102" s="13" t="s">
        <v>180</v>
      </c>
      <c r="B102" s="13" t="s">
        <v>181</v>
      </c>
      <c r="C102" s="30" t="s">
        <v>182</v>
      </c>
      <c r="D102" s="71">
        <f t="shared" si="33"/>
        <v>283123</v>
      </c>
      <c r="E102" s="25">
        <v>283123</v>
      </c>
      <c r="F102" s="25"/>
      <c r="G102" s="25"/>
      <c r="H102" s="25"/>
      <c r="I102" s="25">
        <f t="shared" si="34"/>
        <v>0</v>
      </c>
      <c r="J102" s="25"/>
      <c r="K102" s="25"/>
      <c r="L102" s="25"/>
      <c r="M102" s="25"/>
      <c r="N102" s="25"/>
      <c r="O102" s="25" t="e">
        <f>'[2]БЮДЖЕТ 29.12.2016 затв'!P100+'[2]16.02.2017 '!P100+'[2]09.03.2017'!P100+'[2]проект'!P100</f>
        <v>#REF!</v>
      </c>
      <c r="P102" s="25">
        <f t="shared" si="35"/>
        <v>283123</v>
      </c>
    </row>
    <row r="103" spans="1:16" s="9" customFormat="1" ht="69.75">
      <c r="A103" s="13" t="s">
        <v>183</v>
      </c>
      <c r="B103" s="13" t="s">
        <v>184</v>
      </c>
      <c r="C103" s="30" t="s">
        <v>185</v>
      </c>
      <c r="D103" s="71">
        <f t="shared" si="33"/>
        <v>13044480</v>
      </c>
      <c r="E103" s="25">
        <v>13044480</v>
      </c>
      <c r="F103" s="25"/>
      <c r="G103" s="25"/>
      <c r="H103" s="25"/>
      <c r="I103" s="25">
        <f t="shared" si="34"/>
        <v>0</v>
      </c>
      <c r="J103" s="25"/>
      <c r="K103" s="25"/>
      <c r="L103" s="25"/>
      <c r="M103" s="25"/>
      <c r="N103" s="25"/>
      <c r="O103" s="25" t="e">
        <f>'[2]БЮДЖЕТ 29.12.2016 затв'!P101+'[2]16.02.2017 '!P101+'[2]09.03.2017'!P101+'[2]проект'!P101</f>
        <v>#REF!</v>
      </c>
      <c r="P103" s="25">
        <f t="shared" si="35"/>
        <v>13044480</v>
      </c>
    </row>
    <row r="104" spans="1:16" s="9" customFormat="1" ht="30.75">
      <c r="A104" s="13" t="s">
        <v>186</v>
      </c>
      <c r="B104" s="13" t="s">
        <v>58</v>
      </c>
      <c r="C104" s="30" t="s">
        <v>59</v>
      </c>
      <c r="D104" s="71">
        <f t="shared" si="33"/>
        <v>25200</v>
      </c>
      <c r="E104" s="25">
        <v>25200</v>
      </c>
      <c r="F104" s="25"/>
      <c r="G104" s="25"/>
      <c r="H104" s="25"/>
      <c r="I104" s="25">
        <f t="shared" si="34"/>
        <v>0</v>
      </c>
      <c r="J104" s="25"/>
      <c r="K104" s="25"/>
      <c r="L104" s="25"/>
      <c r="M104" s="25"/>
      <c r="N104" s="25"/>
      <c r="O104" s="25" t="e">
        <f>'[2]БЮДЖЕТ 29.12.2016 затв'!P102+'[2]16.02.2017 '!P102+'[2]09.03.2017'!P102+'[2]проект'!P102</f>
        <v>#REF!</v>
      </c>
      <c r="P104" s="25">
        <f t="shared" si="35"/>
        <v>25200</v>
      </c>
    </row>
    <row r="105" spans="1:16" s="9" customFormat="1" ht="30.75">
      <c r="A105" s="13" t="s">
        <v>187</v>
      </c>
      <c r="B105" s="13" t="s">
        <v>188</v>
      </c>
      <c r="C105" s="36" t="s">
        <v>189</v>
      </c>
      <c r="D105" s="71">
        <f t="shared" si="33"/>
        <v>671228</v>
      </c>
      <c r="E105" s="25">
        <v>671228</v>
      </c>
      <c r="F105" s="25"/>
      <c r="G105" s="25"/>
      <c r="H105" s="25"/>
      <c r="I105" s="25">
        <f t="shared" si="34"/>
        <v>0</v>
      </c>
      <c r="J105" s="25"/>
      <c r="K105" s="25"/>
      <c r="L105" s="25"/>
      <c r="M105" s="25"/>
      <c r="N105" s="25"/>
      <c r="O105" s="25" t="e">
        <f>'[2]БЮДЖЕТ 29.12.2016 затв'!P103+'[2]16.02.2017 '!P103+'[2]09.03.2017'!P103+'[2]проект'!P103</f>
        <v>#REF!</v>
      </c>
      <c r="P105" s="25">
        <f t="shared" si="35"/>
        <v>671228</v>
      </c>
    </row>
    <row r="106" spans="1:16" s="9" customFormat="1" ht="409.5">
      <c r="A106" s="13" t="s">
        <v>342</v>
      </c>
      <c r="B106" s="13"/>
      <c r="C106" s="36" t="s">
        <v>341</v>
      </c>
      <c r="D106" s="71">
        <f t="shared" si="33"/>
        <v>1394266</v>
      </c>
      <c r="E106" s="25">
        <v>1394266</v>
      </c>
      <c r="F106" s="25"/>
      <c r="G106" s="25"/>
      <c r="H106" s="25"/>
      <c r="I106" s="25">
        <f t="shared" si="34"/>
        <v>0</v>
      </c>
      <c r="J106" s="25"/>
      <c r="K106" s="25"/>
      <c r="L106" s="25"/>
      <c r="M106" s="25"/>
      <c r="N106" s="25"/>
      <c r="O106" s="25" t="e">
        <f>'[2]БЮДЖЕТ 29.12.2016 затв'!P104+'[2]16.02.2017 '!P104+'[2]09.03.2017'!P104+'[2]проект'!P104</f>
        <v>#REF!</v>
      </c>
      <c r="P106" s="25">
        <f t="shared" si="35"/>
        <v>1394266</v>
      </c>
    </row>
    <row r="107" spans="1:16" s="19" customFormat="1" ht="90">
      <c r="A107" s="15" t="s">
        <v>190</v>
      </c>
      <c r="B107" s="15"/>
      <c r="C107" s="17" t="s">
        <v>191</v>
      </c>
      <c r="D107" s="70">
        <f aca="true" t="shared" si="36" ref="D107:P107">SUM(D108)</f>
        <v>58729513</v>
      </c>
      <c r="E107" s="18">
        <f t="shared" si="36"/>
        <v>55696774</v>
      </c>
      <c r="F107" s="18">
        <f t="shared" si="36"/>
        <v>34552860</v>
      </c>
      <c r="G107" s="18">
        <f t="shared" si="36"/>
        <v>2468887</v>
      </c>
      <c r="H107" s="18">
        <f t="shared" si="36"/>
        <v>3032739</v>
      </c>
      <c r="I107" s="18">
        <f t="shared" si="36"/>
        <v>4846800</v>
      </c>
      <c r="J107" s="18">
        <f t="shared" si="36"/>
        <v>1809000</v>
      </c>
      <c r="K107" s="18">
        <f t="shared" si="36"/>
        <v>1373600</v>
      </c>
      <c r="L107" s="18">
        <f t="shared" si="36"/>
        <v>25900</v>
      </c>
      <c r="M107" s="18">
        <f t="shared" si="36"/>
        <v>3037800</v>
      </c>
      <c r="N107" s="18">
        <f t="shared" si="36"/>
        <v>3037800</v>
      </c>
      <c r="O107" s="18" t="e">
        <f t="shared" si="36"/>
        <v>#REF!</v>
      </c>
      <c r="P107" s="18">
        <f t="shared" si="36"/>
        <v>63576313</v>
      </c>
    </row>
    <row r="108" spans="1:16" s="22" customFormat="1" ht="93">
      <c r="A108" s="16" t="s">
        <v>192</v>
      </c>
      <c r="B108" s="16"/>
      <c r="C108" s="20" t="s">
        <v>191</v>
      </c>
      <c r="D108" s="39">
        <f>SUM(D111+D112+D113+D114+D115+D110+D116+D109+D121+D120+D117+D119+D118)</f>
        <v>58729513</v>
      </c>
      <c r="E108" s="39">
        <f aca="true" t="shared" si="37" ref="E108:P108">SUM(E111+E112+E113+E114+E115+E110+E116+E109+E121+E120+E117+E119+E118)</f>
        <v>55696774</v>
      </c>
      <c r="F108" s="39">
        <f t="shared" si="37"/>
        <v>34552860</v>
      </c>
      <c r="G108" s="39">
        <f t="shared" si="37"/>
        <v>2468887</v>
      </c>
      <c r="H108" s="39">
        <f t="shared" si="37"/>
        <v>3032739</v>
      </c>
      <c r="I108" s="39">
        <f t="shared" si="37"/>
        <v>4846800</v>
      </c>
      <c r="J108" s="39">
        <f t="shared" si="37"/>
        <v>1809000</v>
      </c>
      <c r="K108" s="39">
        <f t="shared" si="37"/>
        <v>1373600</v>
      </c>
      <c r="L108" s="39">
        <f t="shared" si="37"/>
        <v>25900</v>
      </c>
      <c r="M108" s="39">
        <f t="shared" si="37"/>
        <v>3037800</v>
      </c>
      <c r="N108" s="39">
        <f t="shared" si="37"/>
        <v>3037800</v>
      </c>
      <c r="O108" s="39" t="e">
        <f t="shared" si="37"/>
        <v>#REF!</v>
      </c>
      <c r="P108" s="39">
        <f t="shared" si="37"/>
        <v>63576313</v>
      </c>
    </row>
    <row r="109" spans="1:16" s="9" customFormat="1" ht="116.25">
      <c r="A109" s="13" t="s">
        <v>193</v>
      </c>
      <c r="B109" s="13" t="s">
        <v>28</v>
      </c>
      <c r="C109" s="30" t="s">
        <v>64</v>
      </c>
      <c r="D109" s="71">
        <f aca="true" t="shared" si="38" ref="D109:D117">E109+H109</f>
        <v>1186031</v>
      </c>
      <c r="E109" s="25">
        <v>1186031</v>
      </c>
      <c r="F109" s="25">
        <v>915360</v>
      </c>
      <c r="G109" s="25">
        <v>44087</v>
      </c>
      <c r="H109" s="25"/>
      <c r="I109" s="25">
        <f aca="true" t="shared" si="39" ref="I109:I121">J109+M109</f>
        <v>0</v>
      </c>
      <c r="J109" s="25"/>
      <c r="K109" s="25"/>
      <c r="L109" s="25"/>
      <c r="M109" s="25"/>
      <c r="N109" s="25"/>
      <c r="O109" s="25" t="e">
        <f>'[2]БЮДЖЕТ 29.12.2016 затв'!P106+'[2]16.02.2017 '!P106+'[2]09.03.2017'!P106+'[2]проект'!P106</f>
        <v>#REF!</v>
      </c>
      <c r="P109" s="25">
        <f aca="true" t="shared" si="40" ref="P109:P121">D109+I109</f>
        <v>1186031</v>
      </c>
    </row>
    <row r="110" spans="1:16" s="9" customFormat="1" ht="93">
      <c r="A110" s="13" t="s">
        <v>194</v>
      </c>
      <c r="B110" s="13" t="s">
        <v>195</v>
      </c>
      <c r="C110" s="30" t="s">
        <v>196</v>
      </c>
      <c r="D110" s="71">
        <f t="shared" si="38"/>
        <v>1002200</v>
      </c>
      <c r="E110" s="25">
        <v>1002200</v>
      </c>
      <c r="F110" s="25"/>
      <c r="G110" s="25"/>
      <c r="H110" s="25"/>
      <c r="I110" s="25">
        <f t="shared" si="39"/>
        <v>0</v>
      </c>
      <c r="J110" s="25"/>
      <c r="K110" s="25"/>
      <c r="L110" s="25"/>
      <c r="M110" s="25"/>
      <c r="N110" s="25"/>
      <c r="O110" s="25" t="e">
        <f>'[2]БЮДЖЕТ 29.12.2016 затв'!P107+'[2]16.02.2017 '!P107+'[2]09.03.2017'!P107+'[2]проект'!P107</f>
        <v>#REF!</v>
      </c>
      <c r="P110" s="25">
        <f t="shared" si="40"/>
        <v>1002200</v>
      </c>
    </row>
    <row r="111" spans="1:16" s="9" customFormat="1" ht="30.75">
      <c r="A111" s="13" t="s">
        <v>197</v>
      </c>
      <c r="B111" s="13" t="s">
        <v>198</v>
      </c>
      <c r="C111" s="30" t="s">
        <v>199</v>
      </c>
      <c r="D111" s="71">
        <f t="shared" si="38"/>
        <v>6684900</v>
      </c>
      <c r="E111" s="25">
        <v>6684900</v>
      </c>
      <c r="F111" s="25">
        <v>3844000</v>
      </c>
      <c r="G111" s="25">
        <v>733300</v>
      </c>
      <c r="H111" s="25"/>
      <c r="I111" s="25">
        <f t="shared" si="39"/>
        <v>280000</v>
      </c>
      <c r="J111" s="25">
        <v>8000</v>
      </c>
      <c r="K111" s="25"/>
      <c r="L111" s="25"/>
      <c r="M111" s="25">
        <v>272000</v>
      </c>
      <c r="N111" s="25">
        <v>272000</v>
      </c>
      <c r="O111" s="25" t="e">
        <f>'[2]БЮДЖЕТ 29.12.2016 затв'!P108+'[2]16.02.2017 '!P108+'[2]09.03.2017'!P108+'[2]проект'!P108</f>
        <v>#REF!</v>
      </c>
      <c r="P111" s="25">
        <f t="shared" si="40"/>
        <v>6964900</v>
      </c>
    </row>
    <row r="112" spans="1:16" s="9" customFormat="1" ht="93">
      <c r="A112" s="13" t="s">
        <v>200</v>
      </c>
      <c r="B112" s="13" t="s">
        <v>201</v>
      </c>
      <c r="C112" s="30" t="s">
        <v>202</v>
      </c>
      <c r="D112" s="71">
        <f t="shared" si="38"/>
        <v>4875700</v>
      </c>
      <c r="E112" s="25">
        <v>4875700</v>
      </c>
      <c r="F112" s="25">
        <v>3533700</v>
      </c>
      <c r="G112" s="25">
        <v>187100</v>
      </c>
      <c r="H112" s="25"/>
      <c r="I112" s="25">
        <f t="shared" si="39"/>
        <v>210000</v>
      </c>
      <c r="J112" s="25">
        <v>210000</v>
      </c>
      <c r="K112" s="25">
        <v>120000</v>
      </c>
      <c r="L112" s="25">
        <v>12000</v>
      </c>
      <c r="M112" s="25"/>
      <c r="N112" s="25"/>
      <c r="O112" s="25" t="e">
        <f>'[2]БЮДЖЕТ 29.12.2016 затв'!P109+'[2]16.02.2017 '!P109+'[2]09.03.2017'!P109+'[2]проект'!P109</f>
        <v>#REF!</v>
      </c>
      <c r="P112" s="25">
        <f t="shared" si="40"/>
        <v>5085700</v>
      </c>
    </row>
    <row r="113" spans="1:16" s="9" customFormat="1" ht="46.5">
      <c r="A113" s="13" t="s">
        <v>203</v>
      </c>
      <c r="B113" s="13" t="s">
        <v>75</v>
      </c>
      <c r="C113" s="30" t="s">
        <v>204</v>
      </c>
      <c r="D113" s="71">
        <f t="shared" si="38"/>
        <v>34306400</v>
      </c>
      <c r="E113" s="25">
        <v>34306400</v>
      </c>
      <c r="F113" s="25">
        <v>25444600</v>
      </c>
      <c r="G113" s="25">
        <v>1399000</v>
      </c>
      <c r="H113" s="25"/>
      <c r="I113" s="25">
        <f t="shared" si="39"/>
        <v>2081000</v>
      </c>
      <c r="J113" s="25">
        <v>1591000</v>
      </c>
      <c r="K113" s="25">
        <v>1253600</v>
      </c>
      <c r="L113" s="25">
        <v>13900</v>
      </c>
      <c r="M113" s="25">
        <v>490000</v>
      </c>
      <c r="N113" s="25">
        <v>490000</v>
      </c>
      <c r="O113" s="25" t="e">
        <f>'[2]БЮДЖЕТ 29.12.2016 затв'!P110+'[2]16.02.2017 '!P110+'[2]09.03.2017'!P110+'[2]проект'!P110</f>
        <v>#REF!</v>
      </c>
      <c r="P113" s="25">
        <f t="shared" si="40"/>
        <v>36387400</v>
      </c>
    </row>
    <row r="114" spans="1:16" s="9" customFormat="1" ht="30.75">
      <c r="A114" s="13" t="s">
        <v>205</v>
      </c>
      <c r="B114" s="13" t="s">
        <v>206</v>
      </c>
      <c r="C114" s="30" t="s">
        <v>207</v>
      </c>
      <c r="D114" s="71">
        <f t="shared" si="38"/>
        <v>824500</v>
      </c>
      <c r="E114" s="25">
        <v>824500</v>
      </c>
      <c r="F114" s="25"/>
      <c r="G114" s="25"/>
      <c r="H114" s="25"/>
      <c r="I114" s="25">
        <f t="shared" si="39"/>
        <v>0</v>
      </c>
      <c r="J114" s="25"/>
      <c r="K114" s="25"/>
      <c r="L114" s="25"/>
      <c r="M114" s="25"/>
      <c r="N114" s="25"/>
      <c r="O114" s="25" t="e">
        <f>'[2]БЮДЖЕТ 29.12.2016 затв'!P111+'[2]16.02.2017 '!P111+'[2]09.03.2017'!P111+'[2]проект'!P111</f>
        <v>#REF!</v>
      </c>
      <c r="P114" s="25">
        <f t="shared" si="40"/>
        <v>824500</v>
      </c>
    </row>
    <row r="115" spans="1:16" s="9" customFormat="1" ht="69.75">
      <c r="A115" s="13" t="s">
        <v>208</v>
      </c>
      <c r="B115" s="13" t="s">
        <v>209</v>
      </c>
      <c r="C115" s="30" t="s">
        <v>210</v>
      </c>
      <c r="D115" s="71">
        <f t="shared" si="38"/>
        <v>4556200</v>
      </c>
      <c r="E115" s="25">
        <v>4556200</v>
      </c>
      <c r="F115" s="25">
        <v>815200</v>
      </c>
      <c r="G115" s="25">
        <v>105400</v>
      </c>
      <c r="H115" s="25"/>
      <c r="I115" s="25">
        <f t="shared" si="39"/>
        <v>65500</v>
      </c>
      <c r="J115" s="25"/>
      <c r="K115" s="25"/>
      <c r="L115" s="25"/>
      <c r="M115" s="25">
        <v>65500</v>
      </c>
      <c r="N115" s="25">
        <v>65500</v>
      </c>
      <c r="O115" s="25" t="e">
        <f>'[2]БЮДЖЕТ 29.12.2016 затв'!P112+'[2]16.02.2017 '!P112+'[2]09.03.2017'!P112+'[2]проект'!P112</f>
        <v>#REF!</v>
      </c>
      <c r="P115" s="25">
        <f t="shared" si="40"/>
        <v>4621700</v>
      </c>
    </row>
    <row r="116" spans="1:16" s="9" customFormat="1" ht="46.5">
      <c r="A116" s="13" t="s">
        <v>211</v>
      </c>
      <c r="B116" s="13" t="s">
        <v>212</v>
      </c>
      <c r="C116" s="30" t="s">
        <v>213</v>
      </c>
      <c r="D116" s="71">
        <f t="shared" si="38"/>
        <v>2840339</v>
      </c>
      <c r="E116" s="25"/>
      <c r="F116" s="25"/>
      <c r="G116" s="25"/>
      <c r="H116" s="25">
        <v>2840339</v>
      </c>
      <c r="I116" s="25">
        <f t="shared" si="39"/>
        <v>30000</v>
      </c>
      <c r="J116" s="25"/>
      <c r="K116" s="25"/>
      <c r="L116" s="25"/>
      <c r="M116" s="25">
        <v>30000</v>
      </c>
      <c r="N116" s="25">
        <v>30000</v>
      </c>
      <c r="O116" s="25" t="e">
        <f>'[2]БЮДЖЕТ 29.12.2016 затв'!P113+'[2]16.02.2017 '!P113+'[2]09.03.2017'!P113+'[2]проект'!P113</f>
        <v>#REF!</v>
      </c>
      <c r="P116" s="25">
        <f t="shared" si="40"/>
        <v>2870339</v>
      </c>
    </row>
    <row r="117" spans="1:16" s="9" customFormat="1" ht="69.75">
      <c r="A117" s="13" t="s">
        <v>214</v>
      </c>
      <c r="B117" s="13" t="s">
        <v>31</v>
      </c>
      <c r="C117" s="30" t="s">
        <v>32</v>
      </c>
      <c r="D117" s="71">
        <f t="shared" si="38"/>
        <v>0</v>
      </c>
      <c r="E117" s="25"/>
      <c r="F117" s="25"/>
      <c r="G117" s="25"/>
      <c r="H117" s="25"/>
      <c r="I117" s="25">
        <f t="shared" si="39"/>
        <v>1920300</v>
      </c>
      <c r="J117" s="25"/>
      <c r="K117" s="25"/>
      <c r="L117" s="25"/>
      <c r="M117" s="25">
        <v>1920300</v>
      </c>
      <c r="N117" s="25">
        <v>1920300</v>
      </c>
      <c r="O117" s="25" t="e">
        <f>'[2]БЮДЖЕТ 29.12.2016 затв'!P114+'[2]16.02.2017 '!P114+'[2]09.03.2017'!P114+'[2]проект'!P114</f>
        <v>#REF!</v>
      </c>
      <c r="P117" s="25">
        <f t="shared" si="40"/>
        <v>1920300</v>
      </c>
    </row>
    <row r="118" spans="1:16" s="9" customFormat="1" ht="46.5">
      <c r="A118" s="13" t="s">
        <v>335</v>
      </c>
      <c r="B118" s="13" t="s">
        <v>336</v>
      </c>
      <c r="C118" s="30" t="s">
        <v>337</v>
      </c>
      <c r="D118" s="71">
        <f>E118+H118</f>
        <v>192400</v>
      </c>
      <c r="E118" s="25"/>
      <c r="F118" s="25"/>
      <c r="G118" s="25"/>
      <c r="H118" s="25">
        <v>192400</v>
      </c>
      <c r="I118" s="25">
        <f>J118+M118</f>
        <v>0</v>
      </c>
      <c r="J118" s="25"/>
      <c r="K118" s="25"/>
      <c r="L118" s="25"/>
      <c r="M118" s="25"/>
      <c r="N118" s="25"/>
      <c r="O118" s="25" t="e">
        <f>'[2]БЮДЖЕТ 29.12.2016 затв'!P115+'[2]16.02.2017 '!P115+'[2]09.03.2017'!P115+'[2]проект'!P115</f>
        <v>#REF!</v>
      </c>
      <c r="P118" s="25">
        <f>D118+I118</f>
        <v>192400</v>
      </c>
    </row>
    <row r="119" spans="1:16" s="9" customFormat="1" ht="93">
      <c r="A119" s="13" t="s">
        <v>215</v>
      </c>
      <c r="B119" s="13" t="s">
        <v>31</v>
      </c>
      <c r="C119" s="30" t="s">
        <v>48</v>
      </c>
      <c r="D119" s="71"/>
      <c r="E119" s="25"/>
      <c r="F119" s="25"/>
      <c r="G119" s="25"/>
      <c r="H119" s="25"/>
      <c r="I119" s="25">
        <f t="shared" si="39"/>
        <v>260000</v>
      </c>
      <c r="J119" s="25"/>
      <c r="K119" s="25"/>
      <c r="L119" s="25"/>
      <c r="M119" s="25">
        <v>260000</v>
      </c>
      <c r="N119" s="25">
        <v>260000</v>
      </c>
      <c r="O119" s="25" t="e">
        <f>'[2]БЮДЖЕТ 29.12.2016 затв'!P115+'[2]16.02.2017 '!P115+'[2]09.03.2017'!P115+'[2]проект'!P115</f>
        <v>#REF!</v>
      </c>
      <c r="P119" s="25">
        <f t="shared" si="40"/>
        <v>260000</v>
      </c>
    </row>
    <row r="120" spans="1:16" s="9" customFormat="1" ht="69.75">
      <c r="A120" s="13" t="s">
        <v>216</v>
      </c>
      <c r="B120" s="13" t="s">
        <v>217</v>
      </c>
      <c r="C120" s="32" t="s">
        <v>218</v>
      </c>
      <c r="D120" s="71">
        <f>E120+H120</f>
        <v>48000</v>
      </c>
      <c r="E120" s="25">
        <v>48000</v>
      </c>
      <c r="F120" s="25"/>
      <c r="G120" s="25"/>
      <c r="H120" s="25"/>
      <c r="I120" s="25">
        <f t="shared" si="39"/>
        <v>0</v>
      </c>
      <c r="J120" s="25"/>
      <c r="K120" s="25"/>
      <c r="L120" s="25"/>
      <c r="M120" s="25"/>
      <c r="N120" s="25"/>
      <c r="O120" s="25" t="e">
        <f>'[2]БЮДЖЕТ 29.12.2016 затв'!P116+'[2]16.02.2017 '!P116+'[2]09.03.2017'!P116+'[2]проект'!P116</f>
        <v>#REF!</v>
      </c>
      <c r="P120" s="25">
        <f t="shared" si="40"/>
        <v>48000</v>
      </c>
    </row>
    <row r="121" spans="1:16" s="9" customFormat="1" ht="30.75">
      <c r="A121" s="13" t="s">
        <v>219</v>
      </c>
      <c r="B121" s="13" t="s">
        <v>58</v>
      </c>
      <c r="C121" s="30" t="s">
        <v>59</v>
      </c>
      <c r="D121" s="71">
        <f>E121+H121</f>
        <v>2212843</v>
      </c>
      <c r="E121" s="25">
        <v>2212843</v>
      </c>
      <c r="F121" s="25"/>
      <c r="G121" s="25"/>
      <c r="H121" s="25"/>
      <c r="I121" s="25">
        <f t="shared" si="39"/>
        <v>0</v>
      </c>
      <c r="J121" s="25"/>
      <c r="K121" s="25"/>
      <c r="L121" s="25"/>
      <c r="M121" s="25"/>
      <c r="N121" s="25"/>
      <c r="O121" s="25" t="e">
        <f>'[2]БЮДЖЕТ 29.12.2016 затв'!P117+'[2]16.02.2017 '!P117+'[2]09.03.2017'!P117+'[2]проект'!P117</f>
        <v>#REF!</v>
      </c>
      <c r="P121" s="25">
        <f t="shared" si="40"/>
        <v>2212843</v>
      </c>
    </row>
    <row r="122" spans="1:16" s="19" customFormat="1" ht="112.5">
      <c r="A122" s="15" t="s">
        <v>220</v>
      </c>
      <c r="B122" s="15"/>
      <c r="C122" s="17" t="s">
        <v>221</v>
      </c>
      <c r="D122" s="70">
        <f aca="true" t="shared" si="41" ref="D122:P122">SUM(D123)</f>
        <v>86171765.74</v>
      </c>
      <c r="E122" s="18">
        <f t="shared" si="41"/>
        <v>14779205</v>
      </c>
      <c r="F122" s="18">
        <f t="shared" si="41"/>
        <v>4148720</v>
      </c>
      <c r="G122" s="18">
        <f t="shared" si="41"/>
        <v>7302441</v>
      </c>
      <c r="H122" s="18">
        <f t="shared" si="41"/>
        <v>71392560.74</v>
      </c>
      <c r="I122" s="18">
        <f t="shared" si="41"/>
        <v>184935149.1</v>
      </c>
      <c r="J122" s="18">
        <f t="shared" si="41"/>
        <v>50000</v>
      </c>
      <c r="K122" s="18">
        <f t="shared" si="41"/>
        <v>0</v>
      </c>
      <c r="L122" s="18">
        <f t="shared" si="41"/>
        <v>0</v>
      </c>
      <c r="M122" s="18">
        <f t="shared" si="41"/>
        <v>184885149.1</v>
      </c>
      <c r="N122" s="18">
        <f t="shared" si="41"/>
        <v>182359117.79</v>
      </c>
      <c r="O122" s="18" t="e">
        <f t="shared" si="41"/>
        <v>#REF!</v>
      </c>
      <c r="P122" s="18">
        <f t="shared" si="41"/>
        <v>271106914.84000003</v>
      </c>
    </row>
    <row r="123" spans="1:16" s="22" customFormat="1" ht="176.25" customHeight="1">
      <c r="A123" s="16" t="s">
        <v>222</v>
      </c>
      <c r="B123" s="16"/>
      <c r="C123" s="20" t="s">
        <v>221</v>
      </c>
      <c r="D123" s="39">
        <f>SUM(D124+D128+D129+D138+D140+D133+D131+D134+D136+D137+D125+D130+D139+D132)</f>
        <v>86171765.74</v>
      </c>
      <c r="E123" s="39">
        <f aca="true" t="shared" si="42" ref="E123:P123">SUM(E124+E128+E129+E138+E140+E133+E131+E134+E136+E137+E125+E130+E139+E132)</f>
        <v>14779205</v>
      </c>
      <c r="F123" s="39">
        <f t="shared" si="42"/>
        <v>4148720</v>
      </c>
      <c r="G123" s="39">
        <f t="shared" si="42"/>
        <v>7302441</v>
      </c>
      <c r="H123" s="39">
        <f t="shared" si="42"/>
        <v>71392560.74</v>
      </c>
      <c r="I123" s="39">
        <f t="shared" si="42"/>
        <v>184935149.1</v>
      </c>
      <c r="J123" s="39">
        <f t="shared" si="42"/>
        <v>50000</v>
      </c>
      <c r="K123" s="39">
        <f t="shared" si="42"/>
        <v>0</v>
      </c>
      <c r="L123" s="39">
        <f t="shared" si="42"/>
        <v>0</v>
      </c>
      <c r="M123" s="39">
        <f t="shared" si="42"/>
        <v>184885149.1</v>
      </c>
      <c r="N123" s="39">
        <f t="shared" si="42"/>
        <v>182359117.79</v>
      </c>
      <c r="O123" s="39" t="e">
        <f t="shared" si="42"/>
        <v>#REF!</v>
      </c>
      <c r="P123" s="39">
        <f t="shared" si="42"/>
        <v>271106914.84000003</v>
      </c>
    </row>
    <row r="124" spans="1:16" s="9" customFormat="1" ht="116.25">
      <c r="A124" s="13" t="s">
        <v>223</v>
      </c>
      <c r="B124" s="13" t="s">
        <v>28</v>
      </c>
      <c r="C124" s="30" t="s">
        <v>64</v>
      </c>
      <c r="D124" s="71">
        <f>E124+H124</f>
        <v>3810707</v>
      </c>
      <c r="E124" s="25">
        <v>3810707</v>
      </c>
      <c r="F124" s="25">
        <v>2960520</v>
      </c>
      <c r="G124" s="25"/>
      <c r="H124" s="25"/>
      <c r="I124" s="25">
        <f>J124+M124</f>
        <v>0</v>
      </c>
      <c r="J124" s="25"/>
      <c r="K124" s="25"/>
      <c r="L124" s="25"/>
      <c r="M124" s="25"/>
      <c r="N124" s="25"/>
      <c r="O124" s="25" t="e">
        <f>'[2]БЮДЖЕТ 29.12.2016 затв'!P120+'[2]16.02.2017 '!P120+'[2]09.03.2017'!P120+'[2]проект'!P120</f>
        <v>#REF!</v>
      </c>
      <c r="P124" s="25">
        <f>D124+I124</f>
        <v>3810707</v>
      </c>
    </row>
    <row r="125" spans="1:16" s="9" customFormat="1" ht="103.5" customHeight="1">
      <c r="A125" s="13" t="s">
        <v>224</v>
      </c>
      <c r="B125" s="13"/>
      <c r="C125" s="30" t="s">
        <v>225</v>
      </c>
      <c r="D125" s="71">
        <f>D126+D127</f>
        <v>640000</v>
      </c>
      <c r="E125" s="25"/>
      <c r="F125" s="25"/>
      <c r="G125" s="25"/>
      <c r="H125" s="71">
        <f>H126+H127</f>
        <v>640000</v>
      </c>
      <c r="I125" s="25">
        <f>I126+I127</f>
        <v>916000</v>
      </c>
      <c r="J125" s="25"/>
      <c r="K125" s="25"/>
      <c r="L125" s="25"/>
      <c r="M125" s="71">
        <f>M126+M127</f>
        <v>916000</v>
      </c>
      <c r="N125" s="71">
        <f>N126+N127</f>
        <v>916000</v>
      </c>
      <c r="O125" s="25" t="e">
        <f>'[2]БЮДЖЕТ 29.12.2016 затв'!P121+'[2]16.02.2017 '!P121+'[2]09.03.2017'!P121+'[2]проект'!P121</f>
        <v>#REF!</v>
      </c>
      <c r="P125" s="25">
        <f>P126+P127</f>
        <v>1556000</v>
      </c>
    </row>
    <row r="126" spans="1:16" s="26" customFormat="1" ht="69.75">
      <c r="A126" s="27" t="s">
        <v>226</v>
      </c>
      <c r="B126" s="27" t="s">
        <v>212</v>
      </c>
      <c r="C126" s="31" t="s">
        <v>227</v>
      </c>
      <c r="D126" s="72">
        <f aca="true" t="shared" si="43" ref="D126:D133">E126+H126</f>
        <v>0</v>
      </c>
      <c r="E126" s="29"/>
      <c r="F126" s="29"/>
      <c r="G126" s="29"/>
      <c r="H126" s="29"/>
      <c r="I126" s="29">
        <f aca="true" t="shared" si="44" ref="I126:I133">J126+M126</f>
        <v>456000</v>
      </c>
      <c r="J126" s="29"/>
      <c r="K126" s="29"/>
      <c r="L126" s="29"/>
      <c r="M126" s="29">
        <v>456000</v>
      </c>
      <c r="N126" s="29">
        <v>456000</v>
      </c>
      <c r="O126" s="29" t="e">
        <f>'[2]БЮДЖЕТ 29.12.2016 затв'!P122+'[2]16.02.2017 '!P122+'[2]09.03.2017'!P122+'[2]проект'!P122</f>
        <v>#REF!</v>
      </c>
      <c r="P126" s="29">
        <f aca="true" t="shared" si="45" ref="P126:P140">D126+I126</f>
        <v>456000</v>
      </c>
    </row>
    <row r="127" spans="1:16" s="26" customFormat="1" ht="116.25">
      <c r="A127" s="27" t="s">
        <v>228</v>
      </c>
      <c r="B127" s="27" t="s">
        <v>212</v>
      </c>
      <c r="C127" s="31" t="s">
        <v>229</v>
      </c>
      <c r="D127" s="72">
        <f t="shared" si="43"/>
        <v>640000</v>
      </c>
      <c r="E127" s="29"/>
      <c r="F127" s="29"/>
      <c r="G127" s="29"/>
      <c r="H127" s="29">
        <v>640000</v>
      </c>
      <c r="I127" s="29">
        <f t="shared" si="44"/>
        <v>460000</v>
      </c>
      <c r="J127" s="29"/>
      <c r="K127" s="29"/>
      <c r="L127" s="29"/>
      <c r="M127" s="29">
        <v>460000</v>
      </c>
      <c r="N127" s="29">
        <v>460000</v>
      </c>
      <c r="O127" s="29" t="e">
        <f>'[2]БЮДЖЕТ 29.12.2016 затв'!P123+'[2]16.02.2017 '!P123+'[2]09.03.2017'!P123+'[2]проект'!P123</f>
        <v>#REF!</v>
      </c>
      <c r="P127" s="29">
        <f t="shared" si="45"/>
        <v>1100000</v>
      </c>
    </row>
    <row r="128" spans="1:16" s="9" customFormat="1" ht="46.5">
      <c r="A128" s="13" t="s">
        <v>230</v>
      </c>
      <c r="B128" s="13" t="s">
        <v>212</v>
      </c>
      <c r="C128" s="30" t="s">
        <v>213</v>
      </c>
      <c r="D128" s="71">
        <f t="shared" si="43"/>
        <v>49522349</v>
      </c>
      <c r="E128" s="25">
        <v>7194936</v>
      </c>
      <c r="F128" s="25"/>
      <c r="G128" s="25">
        <v>7194936</v>
      </c>
      <c r="H128" s="25">
        <v>42327413</v>
      </c>
      <c r="I128" s="25">
        <f t="shared" si="44"/>
        <v>11937460</v>
      </c>
      <c r="J128" s="25"/>
      <c r="K128" s="25"/>
      <c r="L128" s="25"/>
      <c r="M128" s="25">
        <v>11937460</v>
      </c>
      <c r="N128" s="25">
        <v>11937460</v>
      </c>
      <c r="O128" s="25" t="e">
        <f>'[2]БЮДЖЕТ 29.12.2016 затв'!P124+'[2]16.02.2017 '!P124+'[2]09.03.2017'!P124+'[2]проект'!P124</f>
        <v>#REF!</v>
      </c>
      <c r="P128" s="25">
        <f t="shared" si="45"/>
        <v>61459809</v>
      </c>
    </row>
    <row r="129" spans="1:16" s="9" customFormat="1" ht="302.25">
      <c r="A129" s="13" t="s">
        <v>231</v>
      </c>
      <c r="B129" s="13" t="s">
        <v>212</v>
      </c>
      <c r="C129" s="32" t="s">
        <v>232</v>
      </c>
      <c r="D129" s="71">
        <f t="shared" si="43"/>
        <v>522586</v>
      </c>
      <c r="E129" s="25"/>
      <c r="F129" s="25"/>
      <c r="G129" s="25"/>
      <c r="H129" s="25">
        <v>522586</v>
      </c>
      <c r="I129" s="25">
        <f t="shared" si="44"/>
        <v>180000</v>
      </c>
      <c r="J129" s="25"/>
      <c r="K129" s="25"/>
      <c r="L129" s="25"/>
      <c r="M129" s="25">
        <v>180000</v>
      </c>
      <c r="N129" s="25">
        <v>180000</v>
      </c>
      <c r="O129" s="25" t="e">
        <f>'[2]БЮДЖЕТ 29.12.2016 затв'!P125+'[2]16.02.2017 '!P125+'[2]09.03.2017'!P125+'[2]проект'!P125</f>
        <v>#REF!</v>
      </c>
      <c r="P129" s="25">
        <f t="shared" si="45"/>
        <v>702586</v>
      </c>
    </row>
    <row r="130" spans="1:16" s="9" customFormat="1" ht="69.75">
      <c r="A130" s="13" t="s">
        <v>233</v>
      </c>
      <c r="B130" s="13" t="s">
        <v>31</v>
      </c>
      <c r="C130" s="32" t="s">
        <v>32</v>
      </c>
      <c r="D130" s="71">
        <f t="shared" si="43"/>
        <v>0</v>
      </c>
      <c r="E130" s="25"/>
      <c r="F130" s="25"/>
      <c r="G130" s="25"/>
      <c r="H130" s="25"/>
      <c r="I130" s="25">
        <f t="shared" si="44"/>
        <v>5331000</v>
      </c>
      <c r="J130" s="25"/>
      <c r="K130" s="25"/>
      <c r="L130" s="25"/>
      <c r="M130" s="25">
        <v>5331000</v>
      </c>
      <c r="N130" s="25">
        <v>5331000</v>
      </c>
      <c r="O130" s="25" t="e">
        <f>'[2]БЮДЖЕТ 29.12.2016 затв'!P126+'[2]16.02.2017 '!P126+'[2]09.03.2017'!P126+'[2]проект'!P126</f>
        <v>#REF!</v>
      </c>
      <c r="P130" s="25">
        <f t="shared" si="45"/>
        <v>5331000</v>
      </c>
    </row>
    <row r="131" spans="1:16" s="9" customFormat="1" ht="93">
      <c r="A131" s="13" t="s">
        <v>234</v>
      </c>
      <c r="B131" s="13" t="s">
        <v>34</v>
      </c>
      <c r="C131" s="30" t="s">
        <v>35</v>
      </c>
      <c r="D131" s="71">
        <f t="shared" si="43"/>
        <v>27865820</v>
      </c>
      <c r="E131" s="25"/>
      <c r="F131" s="25"/>
      <c r="G131" s="25"/>
      <c r="H131" s="25">
        <v>27865820</v>
      </c>
      <c r="I131" s="25">
        <f t="shared" si="44"/>
        <v>39800000</v>
      </c>
      <c r="J131" s="25"/>
      <c r="K131" s="25"/>
      <c r="L131" s="25"/>
      <c r="M131" s="25">
        <v>39800000</v>
      </c>
      <c r="N131" s="25">
        <v>39772968.69</v>
      </c>
      <c r="O131" s="25" t="e">
        <f>'[2]БЮДЖЕТ 29.12.2016 затв'!P127+'[2]16.02.2017 '!P127+'[2]09.03.2017'!P127+'[2]проект'!P127</f>
        <v>#REF!</v>
      </c>
      <c r="P131" s="25">
        <f t="shared" si="45"/>
        <v>67665820</v>
      </c>
    </row>
    <row r="132" spans="1:16" s="9" customFormat="1" ht="46.5">
      <c r="A132" s="13" t="s">
        <v>338</v>
      </c>
      <c r="B132" s="13" t="s">
        <v>336</v>
      </c>
      <c r="C132" s="30" t="s">
        <v>337</v>
      </c>
      <c r="D132" s="71">
        <f>E132+H132</f>
        <v>36741.74</v>
      </c>
      <c r="E132" s="25"/>
      <c r="F132" s="25"/>
      <c r="G132" s="25"/>
      <c r="H132" s="25">
        <v>36741.74</v>
      </c>
      <c r="I132" s="25">
        <f>J132+M132</f>
        <v>0</v>
      </c>
      <c r="J132" s="25"/>
      <c r="K132" s="25"/>
      <c r="L132" s="25"/>
      <c r="M132" s="25"/>
      <c r="N132" s="25"/>
      <c r="O132" s="25" t="e">
        <f>'[2]БЮДЖЕТ 29.12.2016 затв'!P128+'[2]16.02.2017 '!P128+'[2]09.03.2017'!P128+'[2]проект'!P128</f>
        <v>#REF!</v>
      </c>
      <c r="P132" s="25">
        <f>D132+I132</f>
        <v>36741.74</v>
      </c>
    </row>
    <row r="133" spans="1:16" s="9" customFormat="1" ht="93">
      <c r="A133" s="13" t="s">
        <v>235</v>
      </c>
      <c r="B133" s="13" t="s">
        <v>31</v>
      </c>
      <c r="C133" s="36" t="s">
        <v>48</v>
      </c>
      <c r="D133" s="71">
        <f t="shared" si="43"/>
        <v>0</v>
      </c>
      <c r="E133" s="25"/>
      <c r="F133" s="25"/>
      <c r="G133" s="25"/>
      <c r="H133" s="25"/>
      <c r="I133" s="25">
        <f t="shared" si="44"/>
        <v>123881689.1</v>
      </c>
      <c r="J133" s="25"/>
      <c r="K133" s="25"/>
      <c r="L133" s="25"/>
      <c r="M133" s="25">
        <v>123881689.1</v>
      </c>
      <c r="N133" s="25">
        <v>123881689.1</v>
      </c>
      <c r="O133" s="25" t="e">
        <f>'[2]БЮДЖЕТ 29.12.2016 затв'!P128+'[2]16.02.2017 '!P128+'[2]09.03.2017'!P128+'[2]проект'!P128</f>
        <v>#REF!</v>
      </c>
      <c r="P133" s="25">
        <f t="shared" si="45"/>
        <v>123881689.1</v>
      </c>
    </row>
    <row r="134" spans="1:16" s="9" customFormat="1" ht="93">
      <c r="A134" s="13" t="s">
        <v>236</v>
      </c>
      <c r="B134" s="13"/>
      <c r="C134" s="32" t="s">
        <v>237</v>
      </c>
      <c r="D134" s="71">
        <f aca="true" t="shared" si="46" ref="D134:O134">D135</f>
        <v>509100</v>
      </c>
      <c r="E134" s="25">
        <f t="shared" si="46"/>
        <v>509100</v>
      </c>
      <c r="F134" s="25">
        <f t="shared" si="46"/>
        <v>0</v>
      </c>
      <c r="G134" s="25">
        <f t="shared" si="46"/>
        <v>0</v>
      </c>
      <c r="H134" s="25">
        <f t="shared" si="46"/>
        <v>0</v>
      </c>
      <c r="I134" s="25">
        <f t="shared" si="46"/>
        <v>0</v>
      </c>
      <c r="J134" s="25">
        <f t="shared" si="46"/>
        <v>0</v>
      </c>
      <c r="K134" s="25">
        <f t="shared" si="46"/>
        <v>0</v>
      </c>
      <c r="L134" s="25">
        <f t="shared" si="46"/>
        <v>0</v>
      </c>
      <c r="M134" s="25">
        <f t="shared" si="46"/>
        <v>0</v>
      </c>
      <c r="N134" s="25">
        <f t="shared" si="46"/>
        <v>0</v>
      </c>
      <c r="O134" s="25" t="e">
        <f t="shared" si="46"/>
        <v>#REF!</v>
      </c>
      <c r="P134" s="25">
        <f t="shared" si="45"/>
        <v>509100</v>
      </c>
    </row>
    <row r="135" spans="1:16" s="26" customFormat="1" ht="93">
      <c r="A135" s="27" t="s">
        <v>238</v>
      </c>
      <c r="B135" s="27" t="s">
        <v>239</v>
      </c>
      <c r="C135" s="37" t="s">
        <v>240</v>
      </c>
      <c r="D135" s="72">
        <f aca="true" t="shared" si="47" ref="D135:D140">E135+H135</f>
        <v>509100</v>
      </c>
      <c r="E135" s="29">
        <v>509100</v>
      </c>
      <c r="F135" s="29"/>
      <c r="G135" s="29"/>
      <c r="H135" s="29"/>
      <c r="I135" s="29">
        <f aca="true" t="shared" si="48" ref="I135:I140">J135+M135</f>
        <v>0</v>
      </c>
      <c r="J135" s="29"/>
      <c r="K135" s="29"/>
      <c r="L135" s="29"/>
      <c r="M135" s="29"/>
      <c r="N135" s="29"/>
      <c r="O135" s="29" t="e">
        <f>'[2]БЮДЖЕТ 29.12.2016 затв'!P130+'[2]16.02.2017 '!P130+'[2]09.03.2017'!P130+'[2]проект'!P130</f>
        <v>#REF!</v>
      </c>
      <c r="P135" s="29">
        <f t="shared" si="45"/>
        <v>509100</v>
      </c>
    </row>
    <row r="136" spans="1:16" s="9" customFormat="1" ht="69.75">
      <c r="A136" s="13" t="s">
        <v>241</v>
      </c>
      <c r="B136" s="13" t="s">
        <v>242</v>
      </c>
      <c r="C136" s="36" t="s">
        <v>243</v>
      </c>
      <c r="D136" s="71">
        <f t="shared" si="47"/>
        <v>55400</v>
      </c>
      <c r="E136" s="25">
        <v>55400</v>
      </c>
      <c r="F136" s="25"/>
      <c r="G136" s="25"/>
      <c r="H136" s="25"/>
      <c r="I136" s="25">
        <f t="shared" si="48"/>
        <v>0</v>
      </c>
      <c r="J136" s="25"/>
      <c r="K136" s="25"/>
      <c r="L136" s="25"/>
      <c r="M136" s="25"/>
      <c r="N136" s="25"/>
      <c r="O136" s="25" t="e">
        <f>'[2]БЮДЖЕТ 29.12.2016 затв'!P131+'[2]16.02.2017 '!P131+'[2]09.03.2017'!P131+'[2]проект'!P131</f>
        <v>#REF!</v>
      </c>
      <c r="P136" s="25">
        <f t="shared" si="45"/>
        <v>55400</v>
      </c>
    </row>
    <row r="137" spans="1:16" s="9" customFormat="1" ht="69.75">
      <c r="A137" s="13" t="s">
        <v>244</v>
      </c>
      <c r="B137" s="13" t="s">
        <v>217</v>
      </c>
      <c r="C137" s="36" t="s">
        <v>218</v>
      </c>
      <c r="D137" s="71">
        <f t="shared" si="47"/>
        <v>245000</v>
      </c>
      <c r="E137" s="25">
        <v>245000</v>
      </c>
      <c r="F137" s="25"/>
      <c r="G137" s="25"/>
      <c r="H137" s="25"/>
      <c r="I137" s="25">
        <f t="shared" si="48"/>
        <v>0</v>
      </c>
      <c r="J137" s="25"/>
      <c r="K137" s="25"/>
      <c r="L137" s="25"/>
      <c r="M137" s="25"/>
      <c r="N137" s="25"/>
      <c r="O137" s="25" t="e">
        <f>'[2]БЮДЖЕТ 29.12.2016 затв'!P132+'[2]16.02.2017 '!P132+'[2]09.03.2017'!P132+'[2]проект'!P132</f>
        <v>#REF!</v>
      </c>
      <c r="P137" s="25">
        <f t="shared" si="45"/>
        <v>245000</v>
      </c>
    </row>
    <row r="138" spans="1:16" s="9" customFormat="1" ht="46.5">
      <c r="A138" s="13" t="s">
        <v>245</v>
      </c>
      <c r="B138" s="13" t="s">
        <v>50</v>
      </c>
      <c r="C138" s="30" t="s">
        <v>246</v>
      </c>
      <c r="D138" s="71">
        <f t="shared" si="47"/>
        <v>1258800</v>
      </c>
      <c r="E138" s="25">
        <v>1258800</v>
      </c>
      <c r="F138" s="25">
        <v>869000</v>
      </c>
      <c r="G138" s="25">
        <v>99000</v>
      </c>
      <c r="H138" s="25"/>
      <c r="I138" s="25">
        <f t="shared" si="48"/>
        <v>340000</v>
      </c>
      <c r="J138" s="25"/>
      <c r="K138" s="25"/>
      <c r="L138" s="25"/>
      <c r="M138" s="25">
        <v>340000</v>
      </c>
      <c r="N138" s="25">
        <v>340000</v>
      </c>
      <c r="O138" s="25" t="e">
        <f>'[2]БЮДЖЕТ 29.12.2016 затв'!P133+'[2]16.02.2017 '!P133+'[2]09.03.2017'!P133+'[2]проект'!P133</f>
        <v>#REF!</v>
      </c>
      <c r="P138" s="25">
        <f t="shared" si="45"/>
        <v>1598800</v>
      </c>
    </row>
    <row r="139" spans="1:16" s="9" customFormat="1" ht="93">
      <c r="A139" s="13" t="s">
        <v>247</v>
      </c>
      <c r="B139" s="13" t="s">
        <v>239</v>
      </c>
      <c r="C139" s="32" t="s">
        <v>237</v>
      </c>
      <c r="D139" s="71">
        <f t="shared" si="47"/>
        <v>0</v>
      </c>
      <c r="E139" s="25"/>
      <c r="F139" s="25"/>
      <c r="G139" s="25"/>
      <c r="H139" s="25"/>
      <c r="I139" s="25">
        <f t="shared" si="48"/>
        <v>2549000</v>
      </c>
      <c r="J139" s="25">
        <v>50000</v>
      </c>
      <c r="K139" s="25"/>
      <c r="L139" s="25"/>
      <c r="M139" s="25">
        <v>2499000</v>
      </c>
      <c r="N139" s="25"/>
      <c r="O139" s="25" t="e">
        <f>'[2]БЮДЖЕТ 29.12.2016 затв'!P134+'[2]16.02.2017 '!P134+'[2]09.03.2017'!P134+'[2]проект'!P134</f>
        <v>#REF!</v>
      </c>
      <c r="P139" s="25">
        <f t="shared" si="45"/>
        <v>2549000</v>
      </c>
    </row>
    <row r="140" spans="1:16" s="9" customFormat="1" ht="36.75" customHeight="1">
      <c r="A140" s="13" t="s">
        <v>248</v>
      </c>
      <c r="B140" s="13" t="s">
        <v>58</v>
      </c>
      <c r="C140" s="38" t="s">
        <v>59</v>
      </c>
      <c r="D140" s="71">
        <f t="shared" si="47"/>
        <v>1705262</v>
      </c>
      <c r="E140" s="25">
        <v>1705262</v>
      </c>
      <c r="F140" s="25">
        <v>319200</v>
      </c>
      <c r="G140" s="25">
        <v>8505</v>
      </c>
      <c r="H140" s="25"/>
      <c r="I140" s="25">
        <f t="shared" si="48"/>
        <v>0</v>
      </c>
      <c r="J140" s="25"/>
      <c r="K140" s="25"/>
      <c r="L140" s="25"/>
      <c r="M140" s="25"/>
      <c r="N140" s="25"/>
      <c r="O140" s="25" t="e">
        <f>'[2]БЮДЖЕТ 29.12.2016 затв'!P135+'[2]16.02.2017 '!P135+'[2]09.03.2017'!P135+'[2]проект'!P135</f>
        <v>#REF!</v>
      </c>
      <c r="P140" s="25">
        <f t="shared" si="45"/>
        <v>1705262</v>
      </c>
    </row>
    <row r="141" spans="1:16" s="19" customFormat="1" ht="112.5">
      <c r="A141" s="15" t="s">
        <v>249</v>
      </c>
      <c r="B141" s="15"/>
      <c r="C141" s="17" t="s">
        <v>250</v>
      </c>
      <c r="D141" s="70">
        <f aca="true" t="shared" si="49" ref="D141:P141">SUM(D142)</f>
        <v>15053616.25</v>
      </c>
      <c r="E141" s="18">
        <f t="shared" si="49"/>
        <v>5922338</v>
      </c>
      <c r="F141" s="18">
        <f t="shared" si="49"/>
        <v>3291300</v>
      </c>
      <c r="G141" s="18">
        <f t="shared" si="49"/>
        <v>8446</v>
      </c>
      <c r="H141" s="18">
        <f t="shared" si="49"/>
        <v>9131278.25</v>
      </c>
      <c r="I141" s="18">
        <f t="shared" si="49"/>
        <v>56154703</v>
      </c>
      <c r="J141" s="18">
        <f t="shared" si="49"/>
        <v>820000</v>
      </c>
      <c r="K141" s="18">
        <f t="shared" si="49"/>
        <v>0</v>
      </c>
      <c r="L141" s="18">
        <f t="shared" si="49"/>
        <v>0</v>
      </c>
      <c r="M141" s="18">
        <f t="shared" si="49"/>
        <v>55334703</v>
      </c>
      <c r="N141" s="18">
        <f t="shared" si="49"/>
        <v>54034703</v>
      </c>
      <c r="O141" s="18" t="e">
        <f t="shared" si="49"/>
        <v>#REF!</v>
      </c>
      <c r="P141" s="18">
        <f t="shared" si="49"/>
        <v>71208319.25</v>
      </c>
    </row>
    <row r="142" spans="1:16" s="22" customFormat="1" ht="116.25">
      <c r="A142" s="16" t="s">
        <v>251</v>
      </c>
      <c r="B142" s="16"/>
      <c r="C142" s="20" t="s">
        <v>250</v>
      </c>
      <c r="D142" s="39">
        <f>SUM(D143+D148+D152+D144+D151+D145+D153+D150+D149)</f>
        <v>15053616.25</v>
      </c>
      <c r="E142" s="39">
        <f aca="true" t="shared" si="50" ref="E142:P142">SUM(E143+E148+E152+E144+E151+E145+E153+E150+E149)</f>
        <v>5922338</v>
      </c>
      <c r="F142" s="39">
        <f t="shared" si="50"/>
        <v>3291300</v>
      </c>
      <c r="G142" s="39">
        <f t="shared" si="50"/>
        <v>8446</v>
      </c>
      <c r="H142" s="39">
        <f t="shared" si="50"/>
        <v>9131278.25</v>
      </c>
      <c r="I142" s="39">
        <f t="shared" si="50"/>
        <v>56154703</v>
      </c>
      <c r="J142" s="39">
        <f t="shared" si="50"/>
        <v>820000</v>
      </c>
      <c r="K142" s="39">
        <f t="shared" si="50"/>
        <v>0</v>
      </c>
      <c r="L142" s="39">
        <f t="shared" si="50"/>
        <v>0</v>
      </c>
      <c r="M142" s="39">
        <f t="shared" si="50"/>
        <v>55334703</v>
      </c>
      <c r="N142" s="39">
        <f t="shared" si="50"/>
        <v>54034703</v>
      </c>
      <c r="O142" s="39" t="e">
        <f t="shared" si="50"/>
        <v>#REF!</v>
      </c>
      <c r="P142" s="39">
        <f t="shared" si="50"/>
        <v>71208319.25</v>
      </c>
    </row>
    <row r="143" spans="1:16" s="9" customFormat="1" ht="136.5" customHeight="1">
      <c r="A143" s="13" t="s">
        <v>252</v>
      </c>
      <c r="B143" s="13" t="s">
        <v>28</v>
      </c>
      <c r="C143" s="30" t="s">
        <v>64</v>
      </c>
      <c r="D143" s="71">
        <f>E143+H143</f>
        <v>3781062</v>
      </c>
      <c r="E143" s="25">
        <v>3781062</v>
      </c>
      <c r="F143" s="25">
        <v>2972100</v>
      </c>
      <c r="G143" s="25"/>
      <c r="H143" s="25"/>
      <c r="I143" s="25">
        <f>J143+M143</f>
        <v>0</v>
      </c>
      <c r="J143" s="25"/>
      <c r="K143" s="25"/>
      <c r="L143" s="25"/>
      <c r="M143" s="25"/>
      <c r="N143" s="25"/>
      <c r="O143" s="25" t="e">
        <f>'[2]БЮДЖЕТ 29.12.2016 затв'!P138+'[2]16.02.2017 '!P138+'[2]09.03.2017'!P138+'[2]проект'!P138</f>
        <v>#REF!</v>
      </c>
      <c r="P143" s="25">
        <f aca="true" t="shared" si="51" ref="P143:P150">D143+I143</f>
        <v>3781062</v>
      </c>
    </row>
    <row r="144" spans="1:16" s="9" customFormat="1" ht="162.75">
      <c r="A144" s="13" t="s">
        <v>253</v>
      </c>
      <c r="B144" s="13" t="s">
        <v>254</v>
      </c>
      <c r="C144" s="30" t="s">
        <v>255</v>
      </c>
      <c r="D144" s="71">
        <f>E144+H144</f>
        <v>6971931.25</v>
      </c>
      <c r="E144" s="25">
        <v>140000</v>
      </c>
      <c r="F144" s="25"/>
      <c r="G144" s="25"/>
      <c r="H144" s="25">
        <v>6831931.25</v>
      </c>
      <c r="I144" s="25">
        <f>J144+M144</f>
        <v>10179441</v>
      </c>
      <c r="J144" s="25"/>
      <c r="K144" s="25"/>
      <c r="L144" s="25"/>
      <c r="M144" s="25">
        <v>10179441</v>
      </c>
      <c r="N144" s="25">
        <v>10179441</v>
      </c>
      <c r="O144" s="25" t="e">
        <f>'[2]БЮДЖЕТ 29.12.2016 затв'!P139+'[2]16.02.2017 '!P139+'[2]09.03.2017'!P139+'[2]проект'!P139</f>
        <v>#REF!</v>
      </c>
      <c r="P144" s="25">
        <f t="shared" si="51"/>
        <v>17151372.25</v>
      </c>
    </row>
    <row r="145" spans="1:16" s="9" customFormat="1" ht="69.75">
      <c r="A145" s="13" t="s">
        <v>256</v>
      </c>
      <c r="B145" s="13"/>
      <c r="C145" s="30" t="s">
        <v>257</v>
      </c>
      <c r="D145" s="71">
        <f aca="true" t="shared" si="52" ref="D145:O145">D146+D147</f>
        <v>0</v>
      </c>
      <c r="E145" s="25">
        <f t="shared" si="52"/>
        <v>0</v>
      </c>
      <c r="F145" s="25">
        <f t="shared" si="52"/>
        <v>0</v>
      </c>
      <c r="G145" s="25">
        <f t="shared" si="52"/>
        <v>0</v>
      </c>
      <c r="H145" s="25">
        <f t="shared" si="52"/>
        <v>0</v>
      </c>
      <c r="I145" s="25">
        <f t="shared" si="52"/>
        <v>38820962</v>
      </c>
      <c r="J145" s="25">
        <f t="shared" si="52"/>
        <v>0</v>
      </c>
      <c r="K145" s="25">
        <f t="shared" si="52"/>
        <v>0</v>
      </c>
      <c r="L145" s="25">
        <f t="shared" si="52"/>
        <v>0</v>
      </c>
      <c r="M145" s="25">
        <f t="shared" si="52"/>
        <v>38820962</v>
      </c>
      <c r="N145" s="25">
        <f t="shared" si="52"/>
        <v>38820962</v>
      </c>
      <c r="O145" s="25" t="e">
        <f t="shared" si="52"/>
        <v>#REF!</v>
      </c>
      <c r="P145" s="25">
        <f t="shared" si="51"/>
        <v>38820962</v>
      </c>
    </row>
    <row r="146" spans="1:16" s="26" customFormat="1" ht="69.75">
      <c r="A146" s="27" t="s">
        <v>258</v>
      </c>
      <c r="B146" s="27" t="s">
        <v>254</v>
      </c>
      <c r="C146" s="31" t="s">
        <v>259</v>
      </c>
      <c r="D146" s="72"/>
      <c r="E146" s="25"/>
      <c r="F146" s="25"/>
      <c r="G146" s="25"/>
      <c r="H146" s="25"/>
      <c r="I146" s="29">
        <f aca="true" t="shared" si="53" ref="I146:I153">J146+M146</f>
        <v>8320962</v>
      </c>
      <c r="J146" s="25"/>
      <c r="K146" s="25"/>
      <c r="L146" s="25"/>
      <c r="M146" s="25">
        <v>8320962</v>
      </c>
      <c r="N146" s="25">
        <v>8320962</v>
      </c>
      <c r="O146" s="29" t="e">
        <f>'[2]БЮДЖЕТ 29.12.2016 затв'!P141+'[2]16.02.2017 '!P141+'[2]09.03.2017'!P141</f>
        <v>#REF!</v>
      </c>
      <c r="P146" s="29">
        <f t="shared" si="51"/>
        <v>8320962</v>
      </c>
    </row>
    <row r="147" spans="1:16" s="26" customFormat="1" ht="139.5">
      <c r="A147" s="27" t="s">
        <v>260</v>
      </c>
      <c r="B147" s="27" t="s">
        <v>254</v>
      </c>
      <c r="C147" s="31" t="s">
        <v>261</v>
      </c>
      <c r="D147" s="71">
        <f aca="true" t="shared" si="54" ref="D147:D153">E147+H147</f>
        <v>0</v>
      </c>
      <c r="E147" s="25"/>
      <c r="F147" s="25"/>
      <c r="G147" s="25"/>
      <c r="H147" s="25"/>
      <c r="I147" s="29">
        <f t="shared" si="53"/>
        <v>30500000</v>
      </c>
      <c r="J147" s="25"/>
      <c r="K147" s="25"/>
      <c r="L147" s="25"/>
      <c r="M147" s="25">
        <v>30500000</v>
      </c>
      <c r="N147" s="25">
        <v>30500000</v>
      </c>
      <c r="O147" s="29" t="e">
        <f>'[2]БЮДЖЕТ 29.12.2016 затв'!P142+'[2]16.02.2017 '!P142+'[2]09.03.2017'!P142</f>
        <v>#REF!</v>
      </c>
      <c r="P147" s="29">
        <f t="shared" si="51"/>
        <v>30500000</v>
      </c>
    </row>
    <row r="148" spans="1:16" s="9" customFormat="1" ht="46.5">
      <c r="A148" s="13" t="s">
        <v>262</v>
      </c>
      <c r="B148" s="13" t="s">
        <v>212</v>
      </c>
      <c r="C148" s="30" t="s">
        <v>213</v>
      </c>
      <c r="D148" s="71">
        <f t="shared" si="54"/>
        <v>2299347</v>
      </c>
      <c r="E148" s="25"/>
      <c r="F148" s="25"/>
      <c r="G148" s="25"/>
      <c r="H148" s="25">
        <v>2299347</v>
      </c>
      <c r="I148" s="25">
        <f t="shared" si="53"/>
        <v>0</v>
      </c>
      <c r="J148" s="25"/>
      <c r="K148" s="25"/>
      <c r="L148" s="25"/>
      <c r="M148" s="25"/>
      <c r="N148" s="25"/>
      <c r="O148" s="25" t="e">
        <f>'[2]БЮДЖЕТ 29.12.2016 затв'!P143+'[2]16.02.2017 '!P143+'[2]09.03.2017'!P143+'[2]проект'!P143</f>
        <v>#REF!</v>
      </c>
      <c r="P148" s="25">
        <f t="shared" si="51"/>
        <v>2299347</v>
      </c>
    </row>
    <row r="149" spans="1:16" s="9" customFormat="1" ht="69.75">
      <c r="A149" s="13" t="s">
        <v>339</v>
      </c>
      <c r="B149" s="13" t="s">
        <v>31</v>
      </c>
      <c r="C149" s="30" t="s">
        <v>32</v>
      </c>
      <c r="D149" s="71">
        <f t="shared" si="54"/>
        <v>0</v>
      </c>
      <c r="E149" s="25"/>
      <c r="F149" s="25"/>
      <c r="G149" s="25"/>
      <c r="H149" s="25"/>
      <c r="I149" s="25">
        <f t="shared" si="53"/>
        <v>2600300</v>
      </c>
      <c r="J149" s="25"/>
      <c r="K149" s="25"/>
      <c r="L149" s="25"/>
      <c r="M149" s="25">
        <v>2600300</v>
      </c>
      <c r="N149" s="25">
        <v>2600300</v>
      </c>
      <c r="O149" s="25" t="e">
        <f>'[2]БЮДЖЕТ 29.12.2016 затв'!P144+'[2]16.02.2017 '!P144+'[2]09.03.2017'!P144+'[2]проект'!P144</f>
        <v>#REF!</v>
      </c>
      <c r="P149" s="25">
        <f>D149+I149</f>
        <v>2600300</v>
      </c>
    </row>
    <row r="150" spans="1:16" s="9" customFormat="1" ht="93">
      <c r="A150" s="13" t="s">
        <v>263</v>
      </c>
      <c r="B150" s="13" t="s">
        <v>31</v>
      </c>
      <c r="C150" s="30" t="s">
        <v>48</v>
      </c>
      <c r="D150" s="71">
        <f t="shared" si="54"/>
        <v>0</v>
      </c>
      <c r="E150" s="25"/>
      <c r="F150" s="25"/>
      <c r="G150" s="25"/>
      <c r="H150" s="25"/>
      <c r="I150" s="25">
        <f t="shared" si="53"/>
        <v>1714000</v>
      </c>
      <c r="J150" s="25"/>
      <c r="K150" s="25"/>
      <c r="L150" s="25"/>
      <c r="M150" s="25">
        <v>1714000</v>
      </c>
      <c r="N150" s="25">
        <v>1714000</v>
      </c>
      <c r="O150" s="25" t="e">
        <f>'[2]БЮДЖЕТ 29.12.2016 затв'!P144+'[2]16.02.2017 '!P144+'[2]09.03.2017'!P144+'[2]проект'!P144</f>
        <v>#REF!</v>
      </c>
      <c r="P150" s="25">
        <f t="shared" si="51"/>
        <v>1714000</v>
      </c>
    </row>
    <row r="151" spans="1:16" s="9" customFormat="1" ht="69.75">
      <c r="A151" s="13" t="s">
        <v>264</v>
      </c>
      <c r="B151" s="13" t="s">
        <v>217</v>
      </c>
      <c r="C151" s="32" t="s">
        <v>265</v>
      </c>
      <c r="D151" s="71">
        <f t="shared" si="54"/>
        <v>672104</v>
      </c>
      <c r="E151" s="25">
        <v>672104</v>
      </c>
      <c r="F151" s="25"/>
      <c r="G151" s="25"/>
      <c r="H151" s="25"/>
      <c r="I151" s="25">
        <f t="shared" si="53"/>
        <v>0</v>
      </c>
      <c r="J151" s="25"/>
      <c r="K151" s="25"/>
      <c r="L151" s="25"/>
      <c r="M151" s="25"/>
      <c r="N151" s="25"/>
      <c r="O151" s="25" t="e">
        <f>'[2]БЮДЖЕТ 29.12.2016 затв'!P145+'[2]16.02.2017 '!P145+'[2]09.03.2017'!P145+'[2]проект'!P145</f>
        <v>#REF!</v>
      </c>
      <c r="P151" s="25">
        <f>D151+I151</f>
        <v>672104</v>
      </c>
    </row>
    <row r="152" spans="1:16" s="9" customFormat="1" ht="30.75">
      <c r="A152" s="13" t="s">
        <v>266</v>
      </c>
      <c r="B152" s="13" t="s">
        <v>58</v>
      </c>
      <c r="C152" s="38" t="s">
        <v>267</v>
      </c>
      <c r="D152" s="71">
        <f t="shared" si="54"/>
        <v>1329172</v>
      </c>
      <c r="E152" s="25">
        <v>1329172</v>
      </c>
      <c r="F152" s="25">
        <v>319200</v>
      </c>
      <c r="G152" s="25">
        <v>8446</v>
      </c>
      <c r="H152" s="25"/>
      <c r="I152" s="25">
        <f t="shared" si="53"/>
        <v>720000</v>
      </c>
      <c r="J152" s="25"/>
      <c r="K152" s="25"/>
      <c r="L152" s="25"/>
      <c r="M152" s="25">
        <v>720000</v>
      </c>
      <c r="N152" s="25">
        <v>720000</v>
      </c>
      <c r="O152" s="25" t="e">
        <f>'[2]БЮДЖЕТ 29.12.2016 затв'!P147+'[2]16.02.2017 '!P147+'[2]09.03.2017'!P147+'[2]проект'!P147</f>
        <v>#REF!</v>
      </c>
      <c r="P152" s="25">
        <f>D152+I152</f>
        <v>2049172</v>
      </c>
    </row>
    <row r="153" spans="1:16" s="9" customFormat="1" ht="108" customHeight="1">
      <c r="A153" s="13" t="s">
        <v>268</v>
      </c>
      <c r="B153" s="13" t="s">
        <v>239</v>
      </c>
      <c r="C153" s="32" t="s">
        <v>237</v>
      </c>
      <c r="D153" s="71">
        <f t="shared" si="54"/>
        <v>0</v>
      </c>
      <c r="E153" s="25"/>
      <c r="F153" s="25"/>
      <c r="G153" s="25"/>
      <c r="H153" s="25"/>
      <c r="I153" s="25">
        <f t="shared" si="53"/>
        <v>2120000</v>
      </c>
      <c r="J153" s="25">
        <v>820000</v>
      </c>
      <c r="K153" s="25"/>
      <c r="L153" s="25"/>
      <c r="M153" s="25">
        <v>1300000</v>
      </c>
      <c r="N153" s="25"/>
      <c r="O153" s="25" t="e">
        <f>'[2]БЮДЖЕТ 29.12.2016 затв'!P148+'[2]16.02.2017 '!P148+'[2]09.03.2017'!P148+'[2]проект'!P148</f>
        <v>#REF!</v>
      </c>
      <c r="P153" s="25">
        <f>D153+I153</f>
        <v>2120000</v>
      </c>
    </row>
    <row r="154" spans="1:16" s="19" customFormat="1" ht="112.5">
      <c r="A154" s="15" t="s">
        <v>269</v>
      </c>
      <c r="B154" s="15"/>
      <c r="C154" s="17" t="s">
        <v>270</v>
      </c>
      <c r="D154" s="70">
        <f aca="true" t="shared" si="55" ref="D154:P154">SUM(D155)</f>
        <v>2251429</v>
      </c>
      <c r="E154" s="18">
        <f t="shared" si="55"/>
        <v>2251429</v>
      </c>
      <c r="F154" s="18">
        <f t="shared" si="55"/>
        <v>1608090</v>
      </c>
      <c r="G154" s="18">
        <f t="shared" si="55"/>
        <v>0</v>
      </c>
      <c r="H154" s="18">
        <f t="shared" si="55"/>
        <v>0</v>
      </c>
      <c r="I154" s="18">
        <f t="shared" si="55"/>
        <v>128718777</v>
      </c>
      <c r="J154" s="18">
        <f t="shared" si="55"/>
        <v>0</v>
      </c>
      <c r="K154" s="18">
        <f t="shared" si="55"/>
        <v>0</v>
      </c>
      <c r="L154" s="18">
        <f t="shared" si="55"/>
        <v>0</v>
      </c>
      <c r="M154" s="18">
        <f t="shared" si="55"/>
        <v>128718777</v>
      </c>
      <c r="N154" s="18">
        <f t="shared" si="55"/>
        <v>81468777</v>
      </c>
      <c r="O154" s="18" t="e">
        <f t="shared" si="55"/>
        <v>#REF!</v>
      </c>
      <c r="P154" s="18">
        <f t="shared" si="55"/>
        <v>130970206</v>
      </c>
    </row>
    <row r="155" spans="1:16" s="22" customFormat="1" ht="116.25">
      <c r="A155" s="16" t="s">
        <v>271</v>
      </c>
      <c r="B155" s="16"/>
      <c r="C155" s="20" t="s">
        <v>270</v>
      </c>
      <c r="D155" s="39">
        <f aca="true" t="shared" si="56" ref="D155:N155">D156+D160+D161+D157+D158+D159+D162</f>
        <v>2251429</v>
      </c>
      <c r="E155" s="39">
        <f t="shared" si="56"/>
        <v>2251429</v>
      </c>
      <c r="F155" s="39">
        <f t="shared" si="56"/>
        <v>1608090</v>
      </c>
      <c r="G155" s="39">
        <f t="shared" si="56"/>
        <v>0</v>
      </c>
      <c r="H155" s="39">
        <f t="shared" si="56"/>
        <v>0</v>
      </c>
      <c r="I155" s="39">
        <f t="shared" si="56"/>
        <v>128718777</v>
      </c>
      <c r="J155" s="39">
        <f t="shared" si="56"/>
        <v>0</v>
      </c>
      <c r="K155" s="39">
        <f t="shared" si="56"/>
        <v>0</v>
      </c>
      <c r="L155" s="39">
        <f t="shared" si="56"/>
        <v>0</v>
      </c>
      <c r="M155" s="39">
        <f t="shared" si="56"/>
        <v>128718777</v>
      </c>
      <c r="N155" s="39">
        <f t="shared" si="56"/>
        <v>81468777</v>
      </c>
      <c r="O155" s="39" t="e">
        <f>O156+O160+O161+O157+O158+#REF!+O159+O162</f>
        <v>#REF!</v>
      </c>
      <c r="P155" s="39">
        <f>P156+P160+P161+P157+P158+P159+P162</f>
        <v>130970206</v>
      </c>
    </row>
    <row r="156" spans="1:16" s="9" customFormat="1" ht="116.25">
      <c r="A156" s="13" t="s">
        <v>272</v>
      </c>
      <c r="B156" s="13" t="s">
        <v>28</v>
      </c>
      <c r="C156" s="30" t="s">
        <v>64</v>
      </c>
      <c r="D156" s="71">
        <f aca="true" t="shared" si="57" ref="D156:D162">E156+H156</f>
        <v>2251429</v>
      </c>
      <c r="E156" s="25">
        <v>2251429</v>
      </c>
      <c r="F156" s="25">
        <v>1608090</v>
      </c>
      <c r="G156" s="25"/>
      <c r="H156" s="25"/>
      <c r="I156" s="25">
        <f aca="true" t="shared" si="58" ref="I156:I162">J156+M156</f>
        <v>0</v>
      </c>
      <c r="J156" s="25"/>
      <c r="K156" s="25"/>
      <c r="L156" s="25"/>
      <c r="M156" s="25"/>
      <c r="N156" s="25"/>
      <c r="O156" s="25" t="e">
        <f>'[1]БЮДЖЕТ 29.12.2016 затв'!P151+'[1]16.02.2017 '!P151+'[1]09.03.2017'!P151+'[1]20.04.2017'!P151+'[1]25.05.2017'!P151+'[1]ПРОЕКТ червень'!P151</f>
        <v>#REF!</v>
      </c>
      <c r="P156" s="25">
        <f aca="true" t="shared" si="59" ref="P156:P162">D156+I156</f>
        <v>2251429</v>
      </c>
    </row>
    <row r="157" spans="1:16" s="9" customFormat="1" ht="30.75">
      <c r="A157" s="13" t="s">
        <v>273</v>
      </c>
      <c r="B157" s="13" t="s">
        <v>66</v>
      </c>
      <c r="C157" s="30" t="s">
        <v>67</v>
      </c>
      <c r="D157" s="71">
        <f t="shared" si="57"/>
        <v>0</v>
      </c>
      <c r="E157" s="25"/>
      <c r="F157" s="25"/>
      <c r="G157" s="25"/>
      <c r="H157" s="25"/>
      <c r="I157" s="25">
        <f t="shared" si="58"/>
        <v>765400</v>
      </c>
      <c r="J157" s="25"/>
      <c r="K157" s="25"/>
      <c r="L157" s="25"/>
      <c r="M157" s="25">
        <v>765400</v>
      </c>
      <c r="N157" s="25">
        <v>765400</v>
      </c>
      <c r="O157" s="25" t="e">
        <f>'[1]БЮДЖЕТ 29.12.2016 затв'!P152+'[1]16.02.2017 '!P152+'[1]09.03.2017'!P152+'[1]20.04.2017'!P152+'[1]25.05.2017'!P152+'[1]ПРОЕКТ червень'!P152</f>
        <v>#REF!</v>
      </c>
      <c r="P157" s="25">
        <f t="shared" si="59"/>
        <v>765400</v>
      </c>
    </row>
    <row r="158" spans="1:16" s="9" customFormat="1" ht="291.75" customHeight="1">
      <c r="A158" s="13" t="s">
        <v>274</v>
      </c>
      <c r="B158" s="13" t="s">
        <v>69</v>
      </c>
      <c r="C158" s="30" t="s">
        <v>70</v>
      </c>
      <c r="D158" s="71">
        <f t="shared" si="57"/>
        <v>0</v>
      </c>
      <c r="E158" s="25"/>
      <c r="F158" s="25"/>
      <c r="G158" s="25"/>
      <c r="H158" s="25"/>
      <c r="I158" s="25">
        <f t="shared" si="58"/>
        <v>90000</v>
      </c>
      <c r="J158" s="25"/>
      <c r="K158" s="25"/>
      <c r="L158" s="25"/>
      <c r="M158" s="25">
        <v>90000</v>
      </c>
      <c r="N158" s="25">
        <v>90000</v>
      </c>
      <c r="O158" s="25" t="e">
        <f>'[1]БЮДЖЕТ 29.12.2016 затв'!P153+'[1]16.02.2017 '!P153+'[1]09.03.2017'!P153+'[1]20.04.2017'!P153+'[1]25.05.2017'!P153+'[1]ПРОЕКТ червень'!P153</f>
        <v>#REF!</v>
      </c>
      <c r="P158" s="25">
        <f t="shared" si="59"/>
        <v>90000</v>
      </c>
    </row>
    <row r="159" spans="1:16" s="9" customFormat="1" ht="46.5">
      <c r="A159" s="13" t="s">
        <v>275</v>
      </c>
      <c r="B159" s="13" t="s">
        <v>212</v>
      </c>
      <c r="C159" s="30" t="s">
        <v>213</v>
      </c>
      <c r="D159" s="71">
        <f t="shared" si="57"/>
        <v>0</v>
      </c>
      <c r="E159" s="25"/>
      <c r="F159" s="25"/>
      <c r="G159" s="25"/>
      <c r="H159" s="25"/>
      <c r="I159" s="25">
        <f t="shared" si="58"/>
        <v>12520000</v>
      </c>
      <c r="J159" s="25"/>
      <c r="K159" s="25"/>
      <c r="L159" s="25"/>
      <c r="M159" s="25">
        <v>12520000</v>
      </c>
      <c r="N159" s="25">
        <v>12520000</v>
      </c>
      <c r="O159" s="25" t="e">
        <f>'[2]БЮДЖЕТ 29.12.2016 затв'!P158+'[2]16.02.2017 '!P158+'[2]09.03.2017'!P158+'[2]проект'!P158</f>
        <v>#REF!</v>
      </c>
      <c r="P159" s="25">
        <f t="shared" si="59"/>
        <v>12520000</v>
      </c>
    </row>
    <row r="160" spans="1:16" s="9" customFormat="1" ht="69.75">
      <c r="A160" s="13" t="s">
        <v>276</v>
      </c>
      <c r="B160" s="13" t="s">
        <v>31</v>
      </c>
      <c r="C160" s="30" t="s">
        <v>32</v>
      </c>
      <c r="D160" s="71">
        <f t="shared" si="57"/>
        <v>0</v>
      </c>
      <c r="E160" s="25"/>
      <c r="F160" s="25"/>
      <c r="G160" s="25"/>
      <c r="H160" s="25"/>
      <c r="I160" s="25">
        <f t="shared" si="58"/>
        <v>60365760</v>
      </c>
      <c r="J160" s="25"/>
      <c r="K160" s="25"/>
      <c r="L160" s="25"/>
      <c r="M160" s="25">
        <v>60365760</v>
      </c>
      <c r="N160" s="25">
        <v>60365760</v>
      </c>
      <c r="O160" s="25" t="e">
        <f>'[2]БЮДЖЕТ 29.12.2016 затв'!P159+'[2]16.02.2017 '!P159+'[2]09.03.2017'!P159+'[2]проект'!P159</f>
        <v>#REF!</v>
      </c>
      <c r="P160" s="25">
        <f t="shared" si="59"/>
        <v>60365760</v>
      </c>
    </row>
    <row r="161" spans="1:16" s="9" customFormat="1" ht="69.75" customHeight="1">
      <c r="A161" s="13" t="s">
        <v>277</v>
      </c>
      <c r="B161" s="13" t="s">
        <v>42</v>
      </c>
      <c r="C161" s="30" t="s">
        <v>43</v>
      </c>
      <c r="D161" s="71">
        <f t="shared" si="57"/>
        <v>0</v>
      </c>
      <c r="E161" s="25"/>
      <c r="F161" s="25"/>
      <c r="G161" s="25"/>
      <c r="H161" s="25"/>
      <c r="I161" s="25">
        <f t="shared" si="58"/>
        <v>54503350</v>
      </c>
      <c r="J161" s="25"/>
      <c r="K161" s="25"/>
      <c r="L161" s="25"/>
      <c r="M161" s="25">
        <v>54503350</v>
      </c>
      <c r="N161" s="25">
        <v>7253350</v>
      </c>
      <c r="O161" s="25" t="e">
        <f>'[2]БЮДЖЕТ 29.12.2016 затв'!P160+'[2]16.02.2017 '!P160+'[2]09.03.2017'!P160+'[2]проект'!P160</f>
        <v>#REF!</v>
      </c>
      <c r="P161" s="25">
        <f t="shared" si="59"/>
        <v>54503350</v>
      </c>
    </row>
    <row r="162" spans="1:16" s="9" customFormat="1" ht="69.75" customHeight="1">
      <c r="A162" s="13" t="s">
        <v>278</v>
      </c>
      <c r="B162" s="13" t="s">
        <v>58</v>
      </c>
      <c r="C162" s="30" t="s">
        <v>59</v>
      </c>
      <c r="D162" s="71">
        <f t="shared" si="57"/>
        <v>0</v>
      </c>
      <c r="E162" s="25"/>
      <c r="F162" s="25"/>
      <c r="G162" s="25"/>
      <c r="H162" s="25"/>
      <c r="I162" s="25">
        <f t="shared" si="58"/>
        <v>474267</v>
      </c>
      <c r="J162" s="25"/>
      <c r="K162" s="25"/>
      <c r="L162" s="25"/>
      <c r="M162" s="25">
        <v>474267</v>
      </c>
      <c r="N162" s="25">
        <v>474267</v>
      </c>
      <c r="O162" s="25" t="e">
        <f>'[2]БЮДЖЕТ 29.12.2016 затв'!P161+'[2]16.02.2017 '!P161+'[2]09.03.2017'!P161+'[2]проект'!P161</f>
        <v>#REF!</v>
      </c>
      <c r="P162" s="25">
        <f t="shared" si="59"/>
        <v>474267</v>
      </c>
    </row>
    <row r="163" spans="1:16" s="19" customFormat="1" ht="112.5">
      <c r="A163" s="15" t="s">
        <v>279</v>
      </c>
      <c r="B163" s="15"/>
      <c r="C163" s="17" t="s">
        <v>280</v>
      </c>
      <c r="D163" s="70">
        <f aca="true" t="shared" si="60" ref="D163:P163">SUM(D164)</f>
        <v>10406520</v>
      </c>
      <c r="E163" s="18">
        <f t="shared" si="60"/>
        <v>7696267</v>
      </c>
      <c r="F163" s="18">
        <f t="shared" si="60"/>
        <v>5213370</v>
      </c>
      <c r="G163" s="18">
        <f t="shared" si="60"/>
        <v>177042</v>
      </c>
      <c r="H163" s="18">
        <f t="shared" si="60"/>
        <v>2710253</v>
      </c>
      <c r="I163" s="18">
        <f t="shared" si="60"/>
        <v>3646257</v>
      </c>
      <c r="J163" s="18">
        <f t="shared" si="60"/>
        <v>0</v>
      </c>
      <c r="K163" s="18">
        <f t="shared" si="60"/>
        <v>0</v>
      </c>
      <c r="L163" s="18">
        <f t="shared" si="60"/>
        <v>0</v>
      </c>
      <c r="M163" s="18">
        <f t="shared" si="60"/>
        <v>3646257</v>
      </c>
      <c r="N163" s="18">
        <f t="shared" si="60"/>
        <v>3416130</v>
      </c>
      <c r="O163" s="18" t="e">
        <f t="shared" si="60"/>
        <v>#REF!</v>
      </c>
      <c r="P163" s="18">
        <f t="shared" si="60"/>
        <v>14052777</v>
      </c>
    </row>
    <row r="164" spans="1:16" s="22" customFormat="1" ht="116.25">
      <c r="A164" s="16" t="s">
        <v>281</v>
      </c>
      <c r="B164" s="16"/>
      <c r="C164" s="20" t="s">
        <v>280</v>
      </c>
      <c r="D164" s="39">
        <f aca="true" t="shared" si="61" ref="D164:P164">SUM(D165+D166+D171+D167+D172+D168)</f>
        <v>10406520</v>
      </c>
      <c r="E164" s="21">
        <f t="shared" si="61"/>
        <v>7696267</v>
      </c>
      <c r="F164" s="21">
        <f t="shared" si="61"/>
        <v>5213370</v>
      </c>
      <c r="G164" s="21">
        <f t="shared" si="61"/>
        <v>177042</v>
      </c>
      <c r="H164" s="21">
        <f t="shared" si="61"/>
        <v>2710253</v>
      </c>
      <c r="I164" s="21">
        <f t="shared" si="61"/>
        <v>3646257</v>
      </c>
      <c r="J164" s="21">
        <f t="shared" si="61"/>
        <v>0</v>
      </c>
      <c r="K164" s="21">
        <f t="shared" si="61"/>
        <v>0</v>
      </c>
      <c r="L164" s="21">
        <f t="shared" si="61"/>
        <v>0</v>
      </c>
      <c r="M164" s="21">
        <f t="shared" si="61"/>
        <v>3646257</v>
      </c>
      <c r="N164" s="21">
        <f t="shared" si="61"/>
        <v>3416130</v>
      </c>
      <c r="O164" s="21" t="e">
        <f t="shared" si="61"/>
        <v>#REF!</v>
      </c>
      <c r="P164" s="21">
        <f t="shared" si="61"/>
        <v>14052777</v>
      </c>
    </row>
    <row r="165" spans="1:16" s="9" customFormat="1" ht="116.25">
      <c r="A165" s="13" t="s">
        <v>282</v>
      </c>
      <c r="B165" s="13" t="s">
        <v>28</v>
      </c>
      <c r="C165" s="30" t="s">
        <v>64</v>
      </c>
      <c r="D165" s="71">
        <f>E165+H165</f>
        <v>6888967</v>
      </c>
      <c r="E165" s="25">
        <v>6888967</v>
      </c>
      <c r="F165" s="25">
        <v>5213370</v>
      </c>
      <c r="G165" s="25">
        <v>177042</v>
      </c>
      <c r="H165" s="25"/>
      <c r="I165" s="25">
        <f>J165+M165</f>
        <v>0</v>
      </c>
      <c r="J165" s="25"/>
      <c r="K165" s="25"/>
      <c r="L165" s="25"/>
      <c r="M165" s="25"/>
      <c r="N165" s="25"/>
      <c r="O165" s="25" t="e">
        <f>'[2]БЮДЖЕТ 29.12.2016 затв'!P164+'[2]16.02.2017 '!P164+'[2]09.03.2017'!P164+'[2]проект'!P164</f>
        <v>#REF!</v>
      </c>
      <c r="P165" s="25">
        <f>D165+I165</f>
        <v>6888967</v>
      </c>
    </row>
    <row r="166" spans="1:16" s="9" customFormat="1" ht="46.5">
      <c r="A166" s="13" t="s">
        <v>283</v>
      </c>
      <c r="B166" s="13" t="s">
        <v>212</v>
      </c>
      <c r="C166" s="30" t="s">
        <v>213</v>
      </c>
      <c r="D166" s="71">
        <f>E166+H166</f>
        <v>300000</v>
      </c>
      <c r="E166" s="25"/>
      <c r="F166" s="25"/>
      <c r="G166" s="25"/>
      <c r="H166" s="25">
        <v>300000</v>
      </c>
      <c r="I166" s="25">
        <f>J166+M166</f>
        <v>1561230</v>
      </c>
      <c r="J166" s="25"/>
      <c r="K166" s="25"/>
      <c r="L166" s="25"/>
      <c r="M166" s="25">
        <v>1561230</v>
      </c>
      <c r="N166" s="25">
        <v>1561230</v>
      </c>
      <c r="O166" s="25" t="e">
        <f>'[2]БЮДЖЕТ 29.12.2016 затв'!P165+'[2]16.02.2017 '!P165+'[2]09.03.2017'!P165+'[2]проект'!P165</f>
        <v>#REF!</v>
      </c>
      <c r="P166" s="25">
        <f>D166+I166</f>
        <v>1861230</v>
      </c>
    </row>
    <row r="167" spans="1:16" s="9" customFormat="1" ht="107.25" customHeight="1">
      <c r="A167" s="13" t="s">
        <v>284</v>
      </c>
      <c r="B167" s="13" t="s">
        <v>31</v>
      </c>
      <c r="C167" s="30" t="s">
        <v>32</v>
      </c>
      <c r="D167" s="71">
        <f>E167+H167</f>
        <v>0</v>
      </c>
      <c r="E167" s="25"/>
      <c r="F167" s="25"/>
      <c r="G167" s="25"/>
      <c r="H167" s="25"/>
      <c r="I167" s="25">
        <f>J167+M167</f>
        <v>609900</v>
      </c>
      <c r="J167" s="25"/>
      <c r="K167" s="25"/>
      <c r="L167" s="25"/>
      <c r="M167" s="25">
        <v>609900</v>
      </c>
      <c r="N167" s="25">
        <v>609900</v>
      </c>
      <c r="O167" s="25" t="e">
        <f>'[2]БЮДЖЕТ 29.12.2016 затв'!P166+'[2]16.02.2017 '!P166+'[2]09.03.2017'!P166+'[2]проект'!P166</f>
        <v>#REF!</v>
      </c>
      <c r="P167" s="25">
        <f>D167+I167</f>
        <v>609900</v>
      </c>
    </row>
    <row r="168" spans="1:16" s="9" customFormat="1" ht="69.75">
      <c r="A168" s="13" t="s">
        <v>285</v>
      </c>
      <c r="B168" s="13"/>
      <c r="C168" s="30" t="s">
        <v>286</v>
      </c>
      <c r="D168" s="71">
        <f aca="true" t="shared" si="62" ref="D168:P168">D169+D170</f>
        <v>0</v>
      </c>
      <c r="E168" s="25">
        <f t="shared" si="62"/>
        <v>0</v>
      </c>
      <c r="F168" s="25">
        <f t="shared" si="62"/>
        <v>0</v>
      </c>
      <c r="G168" s="25">
        <f t="shared" si="62"/>
        <v>0</v>
      </c>
      <c r="H168" s="25">
        <f t="shared" si="62"/>
        <v>0</v>
      </c>
      <c r="I168" s="25">
        <f t="shared" si="62"/>
        <v>1000000</v>
      </c>
      <c r="J168" s="25">
        <f t="shared" si="62"/>
        <v>0</v>
      </c>
      <c r="K168" s="25">
        <f t="shared" si="62"/>
        <v>0</v>
      </c>
      <c r="L168" s="25">
        <f t="shared" si="62"/>
        <v>0</v>
      </c>
      <c r="M168" s="25">
        <f t="shared" si="62"/>
        <v>1000000</v>
      </c>
      <c r="N168" s="25">
        <f t="shared" si="62"/>
        <v>1000000</v>
      </c>
      <c r="O168" s="25" t="e">
        <f t="shared" si="62"/>
        <v>#REF!</v>
      </c>
      <c r="P168" s="25">
        <f t="shared" si="62"/>
        <v>1000000</v>
      </c>
    </row>
    <row r="169" spans="1:16" s="9" customFormat="1" ht="139.5">
      <c r="A169" s="27" t="s">
        <v>340</v>
      </c>
      <c r="B169" s="27" t="s">
        <v>209</v>
      </c>
      <c r="C169" s="31" t="s">
        <v>287</v>
      </c>
      <c r="D169" s="71">
        <f>E169+H169</f>
        <v>0</v>
      </c>
      <c r="E169" s="29"/>
      <c r="F169" s="29"/>
      <c r="G169" s="29"/>
      <c r="H169" s="29"/>
      <c r="I169" s="29">
        <f>J169+M169</f>
        <v>700000</v>
      </c>
      <c r="J169" s="29"/>
      <c r="K169" s="29"/>
      <c r="L169" s="29"/>
      <c r="M169" s="29">
        <v>700000</v>
      </c>
      <c r="N169" s="29">
        <v>700000</v>
      </c>
      <c r="O169" s="29" t="e">
        <f>'[2]БЮДЖЕТ 29.12.2016 затв'!P168+'[2]16.02.2017 '!P168+'[2]09.03.2017'!P168+'[2]проект'!P168</f>
        <v>#REF!</v>
      </c>
      <c r="P169" s="29">
        <f>D169+I169</f>
        <v>700000</v>
      </c>
    </row>
    <row r="170" spans="1:16" s="9" customFormat="1" ht="200.25" customHeight="1">
      <c r="A170" s="27" t="s">
        <v>288</v>
      </c>
      <c r="B170" s="27" t="s">
        <v>209</v>
      </c>
      <c r="C170" s="31" t="s">
        <v>289</v>
      </c>
      <c r="D170" s="71">
        <f>E170+H170</f>
        <v>0</v>
      </c>
      <c r="E170" s="29"/>
      <c r="F170" s="29"/>
      <c r="G170" s="29"/>
      <c r="H170" s="29"/>
      <c r="I170" s="29">
        <f>J170+M170</f>
        <v>300000</v>
      </c>
      <c r="J170" s="29"/>
      <c r="K170" s="29"/>
      <c r="L170" s="29"/>
      <c r="M170" s="29">
        <v>300000</v>
      </c>
      <c r="N170" s="29">
        <v>300000</v>
      </c>
      <c r="O170" s="29" t="e">
        <f>'[2]БЮДЖЕТ 29.12.2016 затв'!P169+'[2]16.02.2017 '!P169+'[2]09.03.2017'!P169+'[2]проект'!P169</f>
        <v>#REF!</v>
      </c>
      <c r="P170" s="29">
        <f>D170+I170</f>
        <v>300000</v>
      </c>
    </row>
    <row r="171" spans="1:16" s="9" customFormat="1" ht="93">
      <c r="A171" s="13" t="s">
        <v>290</v>
      </c>
      <c r="B171" s="13" t="s">
        <v>45</v>
      </c>
      <c r="C171" s="40" t="s">
        <v>291</v>
      </c>
      <c r="D171" s="71">
        <f>E171+H171</f>
        <v>2410253</v>
      </c>
      <c r="E171" s="25"/>
      <c r="F171" s="25"/>
      <c r="G171" s="25"/>
      <c r="H171" s="25">
        <v>2410253</v>
      </c>
      <c r="I171" s="25">
        <f>J171+M171</f>
        <v>475127</v>
      </c>
      <c r="J171" s="25"/>
      <c r="K171" s="25"/>
      <c r="L171" s="25"/>
      <c r="M171" s="25">
        <v>475127</v>
      </c>
      <c r="N171" s="25">
        <v>245000</v>
      </c>
      <c r="O171" s="25" t="e">
        <f>'[2]БЮДЖЕТ 29.12.2016 затв'!P170+'[2]16.02.2017 '!P170+'[2]09.03.2017'!P170+'[2]проект'!P170</f>
        <v>#REF!</v>
      </c>
      <c r="P171" s="25">
        <f>D171+I171</f>
        <v>2885380</v>
      </c>
    </row>
    <row r="172" spans="1:16" s="9" customFormat="1" ht="30.75">
      <c r="A172" s="13" t="s">
        <v>292</v>
      </c>
      <c r="B172" s="13" t="s">
        <v>58</v>
      </c>
      <c r="C172" s="30" t="s">
        <v>59</v>
      </c>
      <c r="D172" s="71">
        <f>E172+H172</f>
        <v>807300</v>
      </c>
      <c r="E172" s="25">
        <v>807300</v>
      </c>
      <c r="F172" s="25"/>
      <c r="G172" s="25"/>
      <c r="H172" s="25"/>
      <c r="I172" s="25">
        <f>J172+M172</f>
        <v>0</v>
      </c>
      <c r="J172" s="25"/>
      <c r="K172" s="25"/>
      <c r="L172" s="25"/>
      <c r="M172" s="25"/>
      <c r="N172" s="25"/>
      <c r="O172" s="25" t="e">
        <f>'[2]БЮДЖЕТ 29.12.2016 затв'!P171+'[2]16.02.2017 '!P171+'[2]09.03.2017'!P171+'[2]проект'!P171</f>
        <v>#REF!</v>
      </c>
      <c r="P172" s="25">
        <f>D172+I172</f>
        <v>807300</v>
      </c>
    </row>
    <row r="173" spans="1:16" s="19" customFormat="1" ht="131.25" customHeight="1">
      <c r="A173" s="15" t="s">
        <v>293</v>
      </c>
      <c r="B173" s="15"/>
      <c r="C173" s="17" t="s">
        <v>294</v>
      </c>
      <c r="D173" s="70">
        <f aca="true" t="shared" si="63" ref="D173:P173">SUM(D174)</f>
        <v>14453267</v>
      </c>
      <c r="E173" s="18">
        <f t="shared" si="63"/>
        <v>14453267</v>
      </c>
      <c r="F173" s="18">
        <f t="shared" si="63"/>
        <v>6124136</v>
      </c>
      <c r="G173" s="18">
        <f t="shared" si="63"/>
        <v>0</v>
      </c>
      <c r="H173" s="18">
        <f t="shared" si="63"/>
        <v>0</v>
      </c>
      <c r="I173" s="18">
        <f t="shared" si="63"/>
        <v>0</v>
      </c>
      <c r="J173" s="18">
        <f t="shared" si="63"/>
        <v>0</v>
      </c>
      <c r="K173" s="18">
        <f t="shared" si="63"/>
        <v>0</v>
      </c>
      <c r="L173" s="18">
        <f t="shared" si="63"/>
        <v>0</v>
      </c>
      <c r="M173" s="18">
        <f t="shared" si="63"/>
        <v>0</v>
      </c>
      <c r="N173" s="18">
        <f t="shared" si="63"/>
        <v>0</v>
      </c>
      <c r="O173" s="18" t="e">
        <f t="shared" si="63"/>
        <v>#REF!</v>
      </c>
      <c r="P173" s="18">
        <f t="shared" si="63"/>
        <v>14453267</v>
      </c>
    </row>
    <row r="174" spans="1:16" s="22" customFormat="1" ht="142.5" customHeight="1">
      <c r="A174" s="16" t="s">
        <v>295</v>
      </c>
      <c r="B174" s="16"/>
      <c r="C174" s="20" t="s">
        <v>296</v>
      </c>
      <c r="D174" s="39">
        <f aca="true" t="shared" si="64" ref="D174:P174">SUM(D175+D177+D176)</f>
        <v>14453267</v>
      </c>
      <c r="E174" s="21">
        <f t="shared" si="64"/>
        <v>14453267</v>
      </c>
      <c r="F174" s="21">
        <f t="shared" si="64"/>
        <v>6124136</v>
      </c>
      <c r="G174" s="21">
        <f t="shared" si="64"/>
        <v>0</v>
      </c>
      <c r="H174" s="21">
        <f t="shared" si="64"/>
        <v>0</v>
      </c>
      <c r="I174" s="21">
        <f t="shared" si="64"/>
        <v>0</v>
      </c>
      <c r="J174" s="21">
        <f t="shared" si="64"/>
        <v>0</v>
      </c>
      <c r="K174" s="21">
        <f t="shared" si="64"/>
        <v>0</v>
      </c>
      <c r="L174" s="21">
        <f t="shared" si="64"/>
        <v>0</v>
      </c>
      <c r="M174" s="21">
        <f t="shared" si="64"/>
        <v>0</v>
      </c>
      <c r="N174" s="21">
        <f t="shared" si="64"/>
        <v>0</v>
      </c>
      <c r="O174" s="21" t="e">
        <f t="shared" si="64"/>
        <v>#REF!</v>
      </c>
      <c r="P174" s="21">
        <f t="shared" si="64"/>
        <v>14453267</v>
      </c>
    </row>
    <row r="175" spans="1:16" s="9" customFormat="1" ht="146.25" customHeight="1">
      <c r="A175" s="13" t="s">
        <v>297</v>
      </c>
      <c r="B175" s="13" t="s">
        <v>28</v>
      </c>
      <c r="C175" s="30" t="s">
        <v>64</v>
      </c>
      <c r="D175" s="71">
        <f>E175+H175</f>
        <v>7924334</v>
      </c>
      <c r="E175" s="25">
        <v>7924334</v>
      </c>
      <c r="F175" s="25">
        <v>6124136</v>
      </c>
      <c r="G175" s="25"/>
      <c r="H175" s="25"/>
      <c r="I175" s="25">
        <f>J175+M175</f>
        <v>0</v>
      </c>
      <c r="J175" s="25"/>
      <c r="K175" s="25"/>
      <c r="L175" s="25"/>
      <c r="M175" s="25"/>
      <c r="N175" s="25"/>
      <c r="O175" s="25" t="e">
        <f>'[2]БЮДЖЕТ 29.12.2016 затв'!P174+'[2]16.02.2017 '!P174+'[2]09.03.2017'!P174+'[2]проект'!P174</f>
        <v>#REF!</v>
      </c>
      <c r="P175" s="25">
        <f>D175+I175</f>
        <v>7924334</v>
      </c>
    </row>
    <row r="176" spans="1:16" s="9" customFormat="1" ht="30.75">
      <c r="A176" s="13" t="s">
        <v>298</v>
      </c>
      <c r="B176" s="13" t="s">
        <v>58</v>
      </c>
      <c r="C176" s="30" t="s">
        <v>59</v>
      </c>
      <c r="D176" s="71">
        <f>E176+H176</f>
        <v>481000</v>
      </c>
      <c r="E176" s="25">
        <v>481000</v>
      </c>
      <c r="F176" s="25"/>
      <c r="G176" s="25"/>
      <c r="H176" s="25"/>
      <c r="I176" s="25">
        <f>J176+M176</f>
        <v>0</v>
      </c>
      <c r="J176" s="25"/>
      <c r="K176" s="25"/>
      <c r="L176" s="25"/>
      <c r="M176" s="25"/>
      <c r="N176" s="25"/>
      <c r="O176" s="25" t="e">
        <f>'[2]БЮДЖЕТ 29.12.2016 затв'!P175+'[2]16.02.2017 '!P175+'[2]09.03.2017'!P175+'[2]проект'!P175</f>
        <v>#REF!</v>
      </c>
      <c r="P176" s="25">
        <f>D176+I176</f>
        <v>481000</v>
      </c>
    </row>
    <row r="177" spans="1:16" s="9" customFormat="1" ht="46.5">
      <c r="A177" s="13" t="s">
        <v>299</v>
      </c>
      <c r="B177" s="13" t="s">
        <v>300</v>
      </c>
      <c r="C177" s="40" t="s">
        <v>301</v>
      </c>
      <c r="D177" s="71">
        <f>E177+H177</f>
        <v>6047933</v>
      </c>
      <c r="E177" s="25">
        <v>6047933</v>
      </c>
      <c r="F177" s="25"/>
      <c r="G177" s="25"/>
      <c r="H177" s="25"/>
      <c r="I177" s="25">
        <f>J177+M177</f>
        <v>0</v>
      </c>
      <c r="J177" s="25"/>
      <c r="K177" s="25"/>
      <c r="L177" s="25"/>
      <c r="M177" s="25"/>
      <c r="N177" s="25"/>
      <c r="O177" s="25" t="e">
        <f>'[2]БЮДЖЕТ 29.12.2016 затв'!P176+'[2]16.02.2017 '!P176+'[2]09.03.2017'!P176+'[2]проект'!P176</f>
        <v>#REF!</v>
      </c>
      <c r="P177" s="25">
        <f>D177+I177</f>
        <v>6047933</v>
      </c>
    </row>
    <row r="178" spans="1:16" s="19" customFormat="1" ht="283.5" customHeight="1">
      <c r="A178" s="15" t="s">
        <v>302</v>
      </c>
      <c r="B178" s="15"/>
      <c r="C178" s="17" t="s">
        <v>303</v>
      </c>
      <c r="D178" s="70">
        <f aca="true" t="shared" si="65" ref="D178:P178">SUM(D179)</f>
        <v>756818897</v>
      </c>
      <c r="E178" s="18">
        <f t="shared" si="65"/>
        <v>754818897</v>
      </c>
      <c r="F178" s="18">
        <f t="shared" si="65"/>
        <v>0</v>
      </c>
      <c r="G178" s="18">
        <f t="shared" si="65"/>
        <v>0</v>
      </c>
      <c r="H178" s="18">
        <f t="shared" si="65"/>
        <v>0</v>
      </c>
      <c r="I178" s="18">
        <f t="shared" si="65"/>
        <v>500000</v>
      </c>
      <c r="J178" s="18">
        <f t="shared" si="65"/>
        <v>0</v>
      </c>
      <c r="K178" s="18">
        <f t="shared" si="65"/>
        <v>0</v>
      </c>
      <c r="L178" s="18">
        <f t="shared" si="65"/>
        <v>0</v>
      </c>
      <c r="M178" s="18">
        <f t="shared" si="65"/>
        <v>500000</v>
      </c>
      <c r="N178" s="18">
        <f t="shared" si="65"/>
        <v>500000</v>
      </c>
      <c r="O178" s="18" t="e">
        <f t="shared" si="65"/>
        <v>#REF!</v>
      </c>
      <c r="P178" s="18">
        <f t="shared" si="65"/>
        <v>757318897</v>
      </c>
    </row>
    <row r="179" spans="1:16" s="22" customFormat="1" ht="255.75" customHeight="1">
      <c r="A179" s="16" t="s">
        <v>304</v>
      </c>
      <c r="B179" s="16"/>
      <c r="C179" s="12" t="s">
        <v>303</v>
      </c>
      <c r="D179" s="39">
        <f aca="true" t="shared" si="66" ref="D179:P179">D180+D181+D182+D183+D187+D185+D186</f>
        <v>756818897</v>
      </c>
      <c r="E179" s="39">
        <f t="shared" si="66"/>
        <v>754818897</v>
      </c>
      <c r="F179" s="39">
        <f t="shared" si="66"/>
        <v>0</v>
      </c>
      <c r="G179" s="39">
        <f t="shared" si="66"/>
        <v>0</v>
      </c>
      <c r="H179" s="39">
        <f t="shared" si="66"/>
        <v>0</v>
      </c>
      <c r="I179" s="39">
        <f t="shared" si="66"/>
        <v>500000</v>
      </c>
      <c r="J179" s="39">
        <f t="shared" si="66"/>
        <v>0</v>
      </c>
      <c r="K179" s="39">
        <f t="shared" si="66"/>
        <v>0</v>
      </c>
      <c r="L179" s="39">
        <f t="shared" si="66"/>
        <v>0</v>
      </c>
      <c r="M179" s="39">
        <f t="shared" si="66"/>
        <v>500000</v>
      </c>
      <c r="N179" s="39">
        <f t="shared" si="66"/>
        <v>500000</v>
      </c>
      <c r="O179" s="39" t="e">
        <f t="shared" si="66"/>
        <v>#REF!</v>
      </c>
      <c r="P179" s="39">
        <f t="shared" si="66"/>
        <v>757318897</v>
      </c>
    </row>
    <row r="180" spans="1:16" s="9" customFormat="1" ht="36.75" customHeight="1">
      <c r="A180" s="13" t="s">
        <v>305</v>
      </c>
      <c r="B180" s="13" t="s">
        <v>58</v>
      </c>
      <c r="C180" s="30" t="s">
        <v>306</v>
      </c>
      <c r="D180" s="71">
        <v>2000000</v>
      </c>
      <c r="E180" s="25"/>
      <c r="F180" s="25"/>
      <c r="G180" s="25"/>
      <c r="H180" s="25"/>
      <c r="I180" s="25">
        <f>J180+M180</f>
        <v>0</v>
      </c>
      <c r="J180" s="25"/>
      <c r="K180" s="25"/>
      <c r="L180" s="25"/>
      <c r="M180" s="25"/>
      <c r="N180" s="25"/>
      <c r="O180" s="25" t="e">
        <f>'[2]БЮДЖЕТ 29.12.2016 затв'!P180+'[2]16.02.2017 '!P180+'[2]09.03.2017'!P180+'[2]проект'!P180</f>
        <v>#REF!</v>
      </c>
      <c r="P180" s="25">
        <f>D180+I180</f>
        <v>2000000</v>
      </c>
    </row>
    <row r="181" spans="1:16" s="9" customFormat="1" ht="38.25" customHeight="1">
      <c r="A181" s="13" t="s">
        <v>307</v>
      </c>
      <c r="B181" s="13" t="s">
        <v>188</v>
      </c>
      <c r="C181" s="30" t="s">
        <v>308</v>
      </c>
      <c r="D181" s="71">
        <f>E181+H181</f>
        <v>38570100</v>
      </c>
      <c r="E181" s="25">
        <v>38570100</v>
      </c>
      <c r="F181" s="25"/>
      <c r="G181" s="25"/>
      <c r="H181" s="25"/>
      <c r="I181" s="25">
        <f>J181+M181</f>
        <v>0</v>
      </c>
      <c r="J181" s="25"/>
      <c r="K181" s="25"/>
      <c r="L181" s="25"/>
      <c r="M181" s="25"/>
      <c r="N181" s="25"/>
      <c r="O181" s="25" t="e">
        <f>'[2]БЮДЖЕТ 29.12.2016 затв'!P181+'[2]16.02.2017 '!P181+'[2]09.03.2017'!P181+'[2]проект'!P181</f>
        <v>#REF!</v>
      </c>
      <c r="P181" s="25">
        <f>D181+I181</f>
        <v>38570100</v>
      </c>
    </row>
    <row r="182" spans="1:16" s="9" customFormat="1" ht="395.25" customHeight="1">
      <c r="A182" s="13" t="s">
        <v>309</v>
      </c>
      <c r="B182" s="13" t="s">
        <v>188</v>
      </c>
      <c r="C182" s="36" t="s">
        <v>310</v>
      </c>
      <c r="D182" s="71">
        <f>E182+H182</f>
        <v>312006000</v>
      </c>
      <c r="E182" s="25">
        <v>312006000</v>
      </c>
      <c r="F182" s="25"/>
      <c r="G182" s="25"/>
      <c r="H182" s="25"/>
      <c r="I182" s="25">
        <f>J182+M182</f>
        <v>0</v>
      </c>
      <c r="J182" s="25"/>
      <c r="K182" s="25"/>
      <c r="L182" s="25"/>
      <c r="M182" s="25"/>
      <c r="N182" s="25"/>
      <c r="O182" s="25" t="e">
        <f>'[2]БЮДЖЕТ 29.12.2016 затв'!P182+'[2]16.02.2017 '!P182+'[2]09.03.2017'!P182+'[2]проект'!P182</f>
        <v>#REF!</v>
      </c>
      <c r="P182" s="25">
        <f>D182+I182</f>
        <v>312006000</v>
      </c>
    </row>
    <row r="183" spans="1:16" s="9" customFormat="1" ht="409.5" customHeight="1">
      <c r="A183" s="97" t="s">
        <v>311</v>
      </c>
      <c r="B183" s="97" t="s">
        <v>188</v>
      </c>
      <c r="C183" s="84" t="s">
        <v>312</v>
      </c>
      <c r="D183" s="86">
        <f>E183+H183</f>
        <v>357965900</v>
      </c>
      <c r="E183" s="82">
        <f>347965900+10000000</f>
        <v>357965900</v>
      </c>
      <c r="F183" s="82"/>
      <c r="G183" s="82"/>
      <c r="H183" s="82"/>
      <c r="I183" s="82">
        <f>J183+M183</f>
        <v>0</v>
      </c>
      <c r="J183" s="82"/>
      <c r="K183" s="82"/>
      <c r="L183" s="82"/>
      <c r="M183" s="82"/>
      <c r="N183" s="82"/>
      <c r="O183" s="82" t="e">
        <f>'[2]БЮДЖЕТ 29.12.2016 затв'!P183+'[2]16.02.2017 '!P183+'[2]09.03.2017'!P183+'[2]проект'!P183</f>
        <v>#REF!</v>
      </c>
      <c r="P183" s="82">
        <f>D183+I183</f>
        <v>357965900</v>
      </c>
    </row>
    <row r="184" spans="1:16" s="9" customFormat="1" ht="61.5" customHeight="1">
      <c r="A184" s="98"/>
      <c r="B184" s="98"/>
      <c r="C184" s="85"/>
      <c r="D184" s="87"/>
      <c r="E184" s="83"/>
      <c r="F184" s="83"/>
      <c r="G184" s="83"/>
      <c r="H184" s="83"/>
      <c r="I184" s="83"/>
      <c r="J184" s="83"/>
      <c r="K184" s="83"/>
      <c r="L184" s="83"/>
      <c r="M184" s="83"/>
      <c r="N184" s="83"/>
      <c r="O184" s="83" t="e">
        <f>'[2]БЮДЖЕТ 29.12.2016 затв'!P184+'[2]16.02.2017 '!P184+'[2]09.03.2017'!P184+'[2]проект'!P184</f>
        <v>#REF!</v>
      </c>
      <c r="P184" s="83"/>
    </row>
    <row r="185" spans="1:16" s="9" customFormat="1" ht="255.75" customHeight="1">
      <c r="A185" s="13" t="s">
        <v>313</v>
      </c>
      <c r="B185" s="41" t="s">
        <v>188</v>
      </c>
      <c r="C185" s="36" t="s">
        <v>314</v>
      </c>
      <c r="D185" s="71">
        <f>E185+H185</f>
        <v>239100</v>
      </c>
      <c r="E185" s="25">
        <v>239100</v>
      </c>
      <c r="F185" s="25"/>
      <c r="G185" s="25"/>
      <c r="H185" s="25"/>
      <c r="I185" s="25">
        <f>J185+M185</f>
        <v>0</v>
      </c>
      <c r="J185" s="25"/>
      <c r="K185" s="25"/>
      <c r="L185" s="25"/>
      <c r="M185" s="25"/>
      <c r="N185" s="25"/>
      <c r="O185" s="25" t="e">
        <f>'[2]БЮДЖЕТ 29.12.2016 затв'!P185+'[2]16.02.2017 '!P185+'[2]09.03.2017'!P185+'[2]проект'!P185</f>
        <v>#REF!</v>
      </c>
      <c r="P185" s="25">
        <f>D185+I185</f>
        <v>239100</v>
      </c>
    </row>
    <row r="186" spans="1:16" s="9" customFormat="1" ht="225.75" customHeight="1">
      <c r="A186" s="13" t="s">
        <v>315</v>
      </c>
      <c r="B186" s="41" t="s">
        <v>188</v>
      </c>
      <c r="C186" s="36" t="s">
        <v>316</v>
      </c>
      <c r="D186" s="71">
        <f>E186+H186</f>
        <v>500000</v>
      </c>
      <c r="E186" s="25">
        <v>500000</v>
      </c>
      <c r="F186" s="25"/>
      <c r="G186" s="25"/>
      <c r="H186" s="25"/>
      <c r="I186" s="25">
        <f>J186+M186</f>
        <v>0</v>
      </c>
      <c r="J186" s="25"/>
      <c r="K186" s="25"/>
      <c r="L186" s="25"/>
      <c r="M186" s="25"/>
      <c r="N186" s="25"/>
      <c r="O186" s="25" t="e">
        <f>'[2]БЮДЖЕТ 29.12.2016 затв'!P186+'[2]16.02.2017 '!P186+'[2]09.03.2017'!P186+'[2]проект'!P186</f>
        <v>#REF!</v>
      </c>
      <c r="P186" s="25">
        <f>D186+I186</f>
        <v>500000</v>
      </c>
    </row>
    <row r="187" spans="1:16" s="9" customFormat="1" ht="41.25" customHeight="1">
      <c r="A187" s="13" t="s">
        <v>317</v>
      </c>
      <c r="B187" s="13" t="s">
        <v>188</v>
      </c>
      <c r="C187" s="36" t="s">
        <v>189</v>
      </c>
      <c r="D187" s="71">
        <f>E187+H187</f>
        <v>45537797</v>
      </c>
      <c r="E187" s="25">
        <v>45537797</v>
      </c>
      <c r="F187" s="25"/>
      <c r="G187" s="25"/>
      <c r="H187" s="25"/>
      <c r="I187" s="25">
        <f>J187+M187</f>
        <v>500000</v>
      </c>
      <c r="J187" s="25"/>
      <c r="K187" s="25"/>
      <c r="L187" s="25"/>
      <c r="M187" s="25">
        <v>500000</v>
      </c>
      <c r="N187" s="25">
        <v>500000</v>
      </c>
      <c r="O187" s="25" t="e">
        <f>'[2]БЮДЖЕТ 29.12.2016 затв'!P187+'[2]16.02.2017 '!P187+'[2]09.03.2017'!P187+'[2]проект'!P187</f>
        <v>#REF!</v>
      </c>
      <c r="P187" s="25">
        <f>D187+I187</f>
        <v>46037797</v>
      </c>
    </row>
    <row r="188" spans="1:18" s="19" customFormat="1" ht="53.25" customHeight="1">
      <c r="A188" s="42"/>
      <c r="B188" s="43"/>
      <c r="C188" s="44" t="s">
        <v>318</v>
      </c>
      <c r="D188" s="70">
        <f aca="true" t="shared" si="67" ref="D188:P188">SUM(D12+D29+D49+D71+D85+D107+D122+D141+D154+D163+D173+D178)</f>
        <v>2173095399.4</v>
      </c>
      <c r="E188" s="18">
        <f t="shared" si="67"/>
        <v>2077014911.41</v>
      </c>
      <c r="F188" s="18">
        <f t="shared" si="67"/>
        <v>622853892</v>
      </c>
      <c r="G188" s="18">
        <f t="shared" si="67"/>
        <v>104963647</v>
      </c>
      <c r="H188" s="18">
        <f t="shared" si="67"/>
        <v>94080487.99</v>
      </c>
      <c r="I188" s="18">
        <f t="shared" si="67"/>
        <v>545693026.59</v>
      </c>
      <c r="J188" s="18">
        <f t="shared" si="67"/>
        <v>32110392</v>
      </c>
      <c r="K188" s="18">
        <f t="shared" si="67"/>
        <v>1959400</v>
      </c>
      <c r="L188" s="18">
        <f t="shared" si="67"/>
        <v>84000</v>
      </c>
      <c r="M188" s="18">
        <f t="shared" si="67"/>
        <v>513582634.59000003</v>
      </c>
      <c r="N188" s="18">
        <f t="shared" si="67"/>
        <v>462276476.28</v>
      </c>
      <c r="O188" s="18" t="e">
        <f t="shared" si="67"/>
        <v>#REF!</v>
      </c>
      <c r="P188" s="18">
        <f t="shared" si="67"/>
        <v>2718788425.9900002</v>
      </c>
      <c r="R188" s="77">
        <f>P188-2718788425.99</f>
        <v>0</v>
      </c>
    </row>
    <row r="189" spans="1:16" s="19" customFormat="1" ht="86.25" customHeight="1">
      <c r="A189" s="45"/>
      <c r="B189" s="46"/>
      <c r="C189" s="47"/>
      <c r="D189" s="48"/>
      <c r="E189" s="48"/>
      <c r="F189" s="48"/>
      <c r="G189" s="48"/>
      <c r="H189" s="48"/>
      <c r="I189" s="48"/>
      <c r="J189" s="48"/>
      <c r="K189" s="48"/>
      <c r="L189" s="48"/>
      <c r="M189" s="48"/>
      <c r="N189" s="48"/>
      <c r="O189" s="48"/>
      <c r="P189" s="48"/>
    </row>
    <row r="190" spans="1:16" s="54" customFormat="1" ht="58.5" customHeight="1">
      <c r="A190" s="95" t="s">
        <v>319</v>
      </c>
      <c r="B190" s="95"/>
      <c r="C190" s="95"/>
      <c r="D190" s="95"/>
      <c r="E190" s="95"/>
      <c r="F190" s="95"/>
      <c r="G190" s="95"/>
      <c r="H190" s="49"/>
      <c r="I190" s="50"/>
      <c r="J190" s="50"/>
      <c r="K190" s="50"/>
      <c r="L190" s="50"/>
      <c r="M190" s="51"/>
      <c r="N190" s="74" t="s">
        <v>320</v>
      </c>
      <c r="O190" s="52"/>
      <c r="P190" s="53"/>
    </row>
    <row r="191" spans="1:16" s="54" customFormat="1" ht="115.5" customHeight="1">
      <c r="A191" s="94" t="s">
        <v>321</v>
      </c>
      <c r="B191" s="94"/>
      <c r="C191" s="94"/>
      <c r="D191" s="94"/>
      <c r="E191" s="94"/>
      <c r="F191" s="94"/>
      <c r="G191" s="94"/>
      <c r="H191" s="55"/>
      <c r="I191" s="56"/>
      <c r="J191" s="56"/>
      <c r="K191" s="56"/>
      <c r="L191" s="56"/>
      <c r="M191" s="56"/>
      <c r="N191" s="75" t="s">
        <v>322</v>
      </c>
      <c r="O191" s="57"/>
      <c r="P191" s="58"/>
    </row>
    <row r="192" ht="23.25">
      <c r="C192" s="59"/>
    </row>
    <row r="194" spans="1:15" ht="23.25">
      <c r="A194" s="60"/>
      <c r="D194" s="61"/>
      <c r="E194" s="61"/>
      <c r="F194" s="61"/>
      <c r="G194" s="61"/>
      <c r="H194" s="61"/>
      <c r="I194" s="61"/>
      <c r="J194" s="61"/>
      <c r="K194" s="61"/>
      <c r="L194" s="61"/>
      <c r="M194" s="61"/>
      <c r="N194" s="61"/>
      <c r="O194" s="61"/>
    </row>
    <row r="195" spans="1:15" ht="23.25">
      <c r="A195" s="60"/>
      <c r="B195" s="62"/>
      <c r="D195" s="63"/>
      <c r="E195" s="63"/>
      <c r="F195" s="61"/>
      <c r="G195" s="61"/>
      <c r="H195" s="61"/>
      <c r="I195" s="61"/>
      <c r="J195" s="61"/>
      <c r="K195" s="61"/>
      <c r="L195" s="61"/>
      <c r="M195" s="61"/>
      <c r="N195" s="61"/>
      <c r="O195" s="61"/>
    </row>
    <row r="196" spans="1:15" ht="23.25">
      <c r="A196" s="60"/>
      <c r="B196" s="62"/>
      <c r="D196" s="61"/>
      <c r="E196" s="61"/>
      <c r="F196" s="61"/>
      <c r="G196" s="61"/>
      <c r="H196" s="61"/>
      <c r="I196" s="61"/>
      <c r="J196" s="61"/>
      <c r="K196" s="61"/>
      <c r="L196" s="61"/>
      <c r="M196" s="61"/>
      <c r="N196" s="61"/>
      <c r="O196" s="61"/>
    </row>
    <row r="197" spans="1:15" ht="23.25">
      <c r="A197" s="60"/>
      <c r="B197" s="62"/>
      <c r="C197" s="64"/>
      <c r="D197" s="61"/>
      <c r="E197" s="61"/>
      <c r="F197" s="61"/>
      <c r="G197" s="61"/>
      <c r="H197" s="61"/>
      <c r="I197" s="61"/>
      <c r="J197" s="61"/>
      <c r="K197" s="61"/>
      <c r="L197" s="61"/>
      <c r="M197" s="61"/>
      <c r="N197" s="61"/>
      <c r="O197" s="61"/>
    </row>
    <row r="198" spans="1:15" ht="23.25">
      <c r="A198" s="60"/>
      <c r="B198" s="62"/>
      <c r="C198" s="64"/>
      <c r="D198" s="61"/>
      <c r="E198" s="61"/>
      <c r="F198" s="61"/>
      <c r="G198" s="61"/>
      <c r="H198" s="61"/>
      <c r="I198" s="61"/>
      <c r="J198" s="61"/>
      <c r="K198" s="61"/>
      <c r="L198" s="61"/>
      <c r="M198" s="61"/>
      <c r="N198" s="61"/>
      <c r="O198" s="61"/>
    </row>
    <row r="199" spans="1:15" ht="23.25">
      <c r="A199" s="60"/>
      <c r="B199" s="62"/>
      <c r="C199" s="64"/>
      <c r="D199" s="61"/>
      <c r="E199" s="61"/>
      <c r="F199" s="61"/>
      <c r="G199" s="61"/>
      <c r="H199" s="61"/>
      <c r="I199" s="61"/>
      <c r="J199" s="61"/>
      <c r="K199" s="61"/>
      <c r="L199" s="61"/>
      <c r="M199" s="61"/>
      <c r="N199" s="61"/>
      <c r="O199" s="61"/>
    </row>
    <row r="200" spans="1:15" ht="23.25">
      <c r="A200" s="60"/>
      <c r="B200" s="62"/>
      <c r="C200" s="64"/>
      <c r="D200" s="61"/>
      <c r="E200" s="61"/>
      <c r="F200" s="61"/>
      <c r="G200" s="61"/>
      <c r="H200" s="61"/>
      <c r="I200" s="61"/>
      <c r="J200" s="61"/>
      <c r="K200" s="61"/>
      <c r="L200" s="61"/>
      <c r="M200" s="61"/>
      <c r="N200" s="61"/>
      <c r="O200" s="61"/>
    </row>
    <row r="201" spans="1:15" ht="23.25">
      <c r="A201" s="60"/>
      <c r="B201" s="62"/>
      <c r="C201" s="64"/>
      <c r="D201" s="61"/>
      <c r="E201" s="61"/>
      <c r="F201" s="61"/>
      <c r="G201" s="61"/>
      <c r="H201" s="61"/>
      <c r="I201" s="61"/>
      <c r="J201" s="61"/>
      <c r="K201" s="61"/>
      <c r="L201" s="61"/>
      <c r="M201" s="61"/>
      <c r="N201" s="61"/>
      <c r="O201" s="61"/>
    </row>
    <row r="202" spans="1:15" ht="23.25">
      <c r="A202" s="60"/>
      <c r="B202" s="62"/>
      <c r="C202" s="64"/>
      <c r="D202" s="61"/>
      <c r="E202" s="61"/>
      <c r="F202" s="61"/>
      <c r="G202" s="61"/>
      <c r="H202" s="61"/>
      <c r="I202" s="61"/>
      <c r="J202" s="61"/>
      <c r="K202" s="61"/>
      <c r="L202" s="61"/>
      <c r="M202" s="61"/>
      <c r="N202" s="61"/>
      <c r="O202" s="61"/>
    </row>
    <row r="203" spans="1:15" ht="23.25">
      <c r="A203" s="60"/>
      <c r="B203" s="62"/>
      <c r="C203" s="64"/>
      <c r="D203" s="61"/>
      <c r="E203" s="61"/>
      <c r="F203" s="61"/>
      <c r="G203" s="61"/>
      <c r="H203" s="61"/>
      <c r="I203" s="61"/>
      <c r="J203" s="61"/>
      <c r="K203" s="61"/>
      <c r="L203" s="61"/>
      <c r="M203" s="61"/>
      <c r="N203" s="61"/>
      <c r="O203" s="61"/>
    </row>
    <row r="204" spans="1:16" ht="23.25">
      <c r="A204" s="60"/>
      <c r="B204" s="65"/>
      <c r="C204" s="64"/>
      <c r="D204" s="66"/>
      <c r="E204" s="66"/>
      <c r="F204" s="66"/>
      <c r="G204" s="66"/>
      <c r="H204" s="66"/>
      <c r="I204" s="66"/>
      <c r="J204" s="66"/>
      <c r="K204" s="66"/>
      <c r="L204" s="66"/>
      <c r="M204" s="66"/>
      <c r="N204" s="66"/>
      <c r="O204" s="66"/>
      <c r="P204" s="66"/>
    </row>
    <row r="205" spans="1:16" ht="23.25">
      <c r="A205" s="60"/>
      <c r="B205" s="65"/>
      <c r="C205" s="67"/>
      <c r="D205" s="66"/>
      <c r="E205" s="66"/>
      <c r="F205" s="66"/>
      <c r="G205" s="66"/>
      <c r="H205" s="66"/>
      <c r="I205" s="66"/>
      <c r="J205" s="66"/>
      <c r="K205" s="66"/>
      <c r="L205" s="66"/>
      <c r="M205" s="66"/>
      <c r="N205" s="66"/>
      <c r="O205" s="66"/>
      <c r="P205" s="66"/>
    </row>
    <row r="206" spans="1:16" ht="23.25">
      <c r="A206" s="60"/>
      <c r="B206" s="65"/>
      <c r="C206" s="67"/>
      <c r="D206" s="66"/>
      <c r="E206" s="66"/>
      <c r="F206" s="66"/>
      <c r="G206" s="66"/>
      <c r="H206" s="66"/>
      <c r="I206" s="66"/>
      <c r="J206" s="66"/>
      <c r="K206" s="66"/>
      <c r="L206" s="66"/>
      <c r="M206" s="66"/>
      <c r="N206" s="66"/>
      <c r="O206" s="66"/>
      <c r="P206" s="66"/>
    </row>
    <row r="207" spans="1:16" ht="23.25">
      <c r="A207" s="60"/>
      <c r="B207" s="65"/>
      <c r="C207" s="67"/>
      <c r="D207" s="66"/>
      <c r="E207" s="66"/>
      <c r="F207" s="66"/>
      <c r="G207" s="66"/>
      <c r="H207" s="66"/>
      <c r="I207" s="66"/>
      <c r="J207" s="66"/>
      <c r="K207" s="66"/>
      <c r="L207" s="66"/>
      <c r="M207" s="66"/>
      <c r="N207" s="66"/>
      <c r="O207" s="66"/>
      <c r="P207" s="66"/>
    </row>
    <row r="208" spans="1:16" ht="23.25">
      <c r="A208" s="60"/>
      <c r="B208" s="65"/>
      <c r="C208" s="67"/>
      <c r="D208" s="66"/>
      <c r="E208" s="66"/>
      <c r="F208" s="66"/>
      <c r="G208" s="66"/>
      <c r="H208" s="66"/>
      <c r="I208" s="66"/>
      <c r="J208" s="66"/>
      <c r="K208" s="66"/>
      <c r="L208" s="66"/>
      <c r="M208" s="66"/>
      <c r="N208" s="66"/>
      <c r="O208" s="66"/>
      <c r="P208" s="66"/>
    </row>
    <row r="209" spans="1:16" ht="23.25">
      <c r="A209" s="60"/>
      <c r="B209" s="65"/>
      <c r="C209" s="67"/>
      <c r="D209" s="66"/>
      <c r="E209" s="66"/>
      <c r="F209" s="66"/>
      <c r="G209" s="66"/>
      <c r="H209" s="66"/>
      <c r="I209" s="66"/>
      <c r="J209" s="66"/>
      <c r="K209" s="66"/>
      <c r="L209" s="66"/>
      <c r="M209" s="66"/>
      <c r="N209" s="66"/>
      <c r="O209" s="66"/>
      <c r="P209" s="66"/>
    </row>
    <row r="210" spans="1:16" ht="23.25">
      <c r="A210" s="60"/>
      <c r="B210" s="65"/>
      <c r="C210" s="67"/>
      <c r="D210" s="66"/>
      <c r="E210" s="66"/>
      <c r="F210" s="66"/>
      <c r="G210" s="66"/>
      <c r="H210" s="66"/>
      <c r="I210" s="66"/>
      <c r="J210" s="66"/>
      <c r="K210" s="66"/>
      <c r="L210" s="66"/>
      <c r="M210" s="66"/>
      <c r="N210" s="66"/>
      <c r="O210" s="66"/>
      <c r="P210" s="66"/>
    </row>
    <row r="211" spans="1:16" ht="23.25">
      <c r="A211" s="60"/>
      <c r="B211" s="65"/>
      <c r="C211" s="67"/>
      <c r="D211" s="66"/>
      <c r="E211" s="66"/>
      <c r="F211" s="66"/>
      <c r="G211" s="66"/>
      <c r="H211" s="66"/>
      <c r="I211" s="66"/>
      <c r="J211" s="66"/>
      <c r="K211" s="66"/>
      <c r="L211" s="66"/>
      <c r="M211" s="66"/>
      <c r="N211" s="66"/>
      <c r="O211" s="66"/>
      <c r="P211" s="66"/>
    </row>
    <row r="212" spans="1:16" ht="23.25">
      <c r="A212" s="60"/>
      <c r="B212" s="65"/>
      <c r="C212" s="67"/>
      <c r="D212" s="66"/>
      <c r="E212" s="66"/>
      <c r="F212" s="66"/>
      <c r="G212" s="66"/>
      <c r="H212" s="66"/>
      <c r="I212" s="66"/>
      <c r="J212" s="66"/>
      <c r="K212" s="66"/>
      <c r="L212" s="66"/>
      <c r="M212" s="66"/>
      <c r="N212" s="66"/>
      <c r="O212" s="66"/>
      <c r="P212" s="66"/>
    </row>
    <row r="213" spans="1:16" ht="23.25">
      <c r="A213" s="60"/>
      <c r="B213" s="65"/>
      <c r="C213" s="67"/>
      <c r="D213" s="66"/>
      <c r="E213" s="66"/>
      <c r="F213" s="66"/>
      <c r="G213" s="66"/>
      <c r="H213" s="66"/>
      <c r="I213" s="66"/>
      <c r="J213" s="66"/>
      <c r="K213" s="66"/>
      <c r="L213" s="66"/>
      <c r="M213" s="66"/>
      <c r="N213" s="66"/>
      <c r="O213" s="66"/>
      <c r="P213" s="66"/>
    </row>
    <row r="214" spans="1:16" ht="23.25">
      <c r="A214" s="60"/>
      <c r="B214" s="65"/>
      <c r="C214" s="67"/>
      <c r="D214" s="66"/>
      <c r="E214" s="66"/>
      <c r="F214" s="66"/>
      <c r="G214" s="66"/>
      <c r="H214" s="66"/>
      <c r="I214" s="66"/>
      <c r="J214" s="66"/>
      <c r="K214" s="66"/>
      <c r="L214" s="66"/>
      <c r="M214" s="66"/>
      <c r="N214" s="66"/>
      <c r="O214" s="66"/>
      <c r="P214" s="66"/>
    </row>
    <row r="215" spans="1:16" ht="23.25">
      <c r="A215" s="60"/>
      <c r="B215" s="65"/>
      <c r="C215" s="67"/>
      <c r="D215" s="66"/>
      <c r="E215" s="66"/>
      <c r="F215" s="66"/>
      <c r="G215" s="66"/>
      <c r="H215" s="66"/>
      <c r="I215" s="66"/>
      <c r="J215" s="66"/>
      <c r="K215" s="66"/>
      <c r="L215" s="66"/>
      <c r="M215" s="66"/>
      <c r="N215" s="66"/>
      <c r="O215" s="66"/>
      <c r="P215" s="66"/>
    </row>
    <row r="216" spans="1:16" ht="23.25">
      <c r="A216" s="60"/>
      <c r="B216" s="65"/>
      <c r="C216" s="67"/>
      <c r="D216" s="66"/>
      <c r="E216" s="66"/>
      <c r="F216" s="66"/>
      <c r="G216" s="66"/>
      <c r="H216" s="66"/>
      <c r="I216" s="66"/>
      <c r="J216" s="66"/>
      <c r="K216" s="66"/>
      <c r="L216" s="66"/>
      <c r="M216" s="66"/>
      <c r="N216" s="66"/>
      <c r="O216" s="66"/>
      <c r="P216" s="66"/>
    </row>
    <row r="217" spans="1:16" ht="23.25">
      <c r="A217" s="60"/>
      <c r="B217" s="65"/>
      <c r="C217" s="67"/>
      <c r="D217" s="66"/>
      <c r="E217" s="66"/>
      <c r="F217" s="66"/>
      <c r="G217" s="66"/>
      <c r="H217" s="66"/>
      <c r="I217" s="66"/>
      <c r="J217" s="66"/>
      <c r="K217" s="66"/>
      <c r="L217" s="66"/>
      <c r="M217" s="66"/>
      <c r="N217" s="66"/>
      <c r="O217" s="66"/>
      <c r="P217" s="66"/>
    </row>
    <row r="218" spans="1:16" ht="23.25">
      <c r="A218" s="60"/>
      <c r="B218" s="65"/>
      <c r="C218" s="67"/>
      <c r="D218" s="66"/>
      <c r="E218" s="66"/>
      <c r="F218" s="66"/>
      <c r="G218" s="66"/>
      <c r="H218" s="66"/>
      <c r="I218" s="66"/>
      <c r="J218" s="66"/>
      <c r="K218" s="66"/>
      <c r="L218" s="66"/>
      <c r="M218" s="66"/>
      <c r="N218" s="66"/>
      <c r="O218" s="66"/>
      <c r="P218" s="66"/>
    </row>
    <row r="219" spans="1:16" ht="23.25">
      <c r="A219" s="60"/>
      <c r="B219" s="65"/>
      <c r="C219" s="67"/>
      <c r="D219" s="66"/>
      <c r="E219" s="66"/>
      <c r="F219" s="66"/>
      <c r="G219" s="66"/>
      <c r="H219" s="66"/>
      <c r="I219" s="66"/>
      <c r="J219" s="66"/>
      <c r="K219" s="66"/>
      <c r="L219" s="66"/>
      <c r="M219" s="66"/>
      <c r="N219" s="66"/>
      <c r="O219" s="66"/>
      <c r="P219" s="66"/>
    </row>
    <row r="220" spans="1:16" ht="23.25">
      <c r="A220" s="60"/>
      <c r="B220" s="65"/>
      <c r="C220" s="67"/>
      <c r="D220" s="66"/>
      <c r="E220" s="66"/>
      <c r="F220" s="66"/>
      <c r="G220" s="66"/>
      <c r="H220" s="66"/>
      <c r="I220" s="66"/>
      <c r="J220" s="66"/>
      <c r="K220" s="66"/>
      <c r="L220" s="66"/>
      <c r="M220" s="66"/>
      <c r="N220" s="66"/>
      <c r="O220" s="66"/>
      <c r="P220" s="66"/>
    </row>
    <row r="221" spans="1:16" ht="23.25">
      <c r="A221" s="60"/>
      <c r="B221" s="65"/>
      <c r="C221" s="67"/>
      <c r="D221" s="66"/>
      <c r="E221" s="66"/>
      <c r="F221" s="66"/>
      <c r="G221" s="66"/>
      <c r="H221" s="66"/>
      <c r="I221" s="66"/>
      <c r="J221" s="66"/>
      <c r="K221" s="66"/>
      <c r="L221" s="66"/>
      <c r="M221" s="66"/>
      <c r="N221" s="66"/>
      <c r="O221" s="66"/>
      <c r="P221" s="66"/>
    </row>
    <row r="222" spans="1:16" ht="23.25">
      <c r="A222" s="60"/>
      <c r="B222" s="65"/>
      <c r="C222" s="67"/>
      <c r="D222" s="66"/>
      <c r="E222" s="66"/>
      <c r="F222" s="66"/>
      <c r="G222" s="66"/>
      <c r="H222" s="66"/>
      <c r="I222" s="66"/>
      <c r="J222" s="66"/>
      <c r="K222" s="66"/>
      <c r="L222" s="66"/>
      <c r="M222" s="66"/>
      <c r="N222" s="66"/>
      <c r="O222" s="66"/>
      <c r="P222" s="66"/>
    </row>
    <row r="223" spans="1:16" ht="23.25">
      <c r="A223" s="60"/>
      <c r="B223" s="65"/>
      <c r="C223" s="67"/>
      <c r="D223" s="66"/>
      <c r="E223" s="66"/>
      <c r="F223" s="66"/>
      <c r="G223" s="66"/>
      <c r="H223" s="66"/>
      <c r="I223" s="66"/>
      <c r="J223" s="66"/>
      <c r="K223" s="66"/>
      <c r="L223" s="66"/>
      <c r="M223" s="66"/>
      <c r="N223" s="66"/>
      <c r="O223" s="66"/>
      <c r="P223" s="66"/>
    </row>
    <row r="224" spans="1:16" ht="23.25">
      <c r="A224" s="60"/>
      <c r="B224" s="65"/>
      <c r="C224" s="67"/>
      <c r="D224" s="66"/>
      <c r="E224" s="66"/>
      <c r="F224" s="66"/>
      <c r="G224" s="66"/>
      <c r="H224" s="66"/>
      <c r="I224" s="66"/>
      <c r="J224" s="66"/>
      <c r="K224" s="66"/>
      <c r="L224" s="66"/>
      <c r="M224" s="66"/>
      <c r="N224" s="66"/>
      <c r="O224" s="66"/>
      <c r="P224" s="66"/>
    </row>
    <row r="225" spans="1:16" ht="23.25">
      <c r="A225" s="60"/>
      <c r="B225" s="65"/>
      <c r="C225" s="67"/>
      <c r="D225" s="66"/>
      <c r="E225" s="66"/>
      <c r="F225" s="66"/>
      <c r="G225" s="66"/>
      <c r="H225" s="66"/>
      <c r="I225" s="66"/>
      <c r="J225" s="66"/>
      <c r="K225" s="66"/>
      <c r="L225" s="66"/>
      <c r="M225" s="66"/>
      <c r="N225" s="66"/>
      <c r="O225" s="66"/>
      <c r="P225" s="66"/>
    </row>
    <row r="226" spans="1:16" ht="23.25">
      <c r="A226" s="60"/>
      <c r="B226" s="65"/>
      <c r="C226" s="67"/>
      <c r="D226" s="66"/>
      <c r="E226" s="66"/>
      <c r="F226" s="66"/>
      <c r="G226" s="66"/>
      <c r="H226" s="66"/>
      <c r="I226" s="66"/>
      <c r="J226" s="66"/>
      <c r="K226" s="66"/>
      <c r="L226" s="66"/>
      <c r="M226" s="66"/>
      <c r="N226" s="66"/>
      <c r="O226" s="66"/>
      <c r="P226" s="66"/>
    </row>
    <row r="227" spans="1:16" ht="23.25">
      <c r="A227" s="60"/>
      <c r="B227" s="65"/>
      <c r="C227" s="67"/>
      <c r="D227" s="66"/>
      <c r="E227" s="66"/>
      <c r="F227" s="66"/>
      <c r="G227" s="66"/>
      <c r="H227" s="66"/>
      <c r="I227" s="66"/>
      <c r="J227" s="66"/>
      <c r="K227" s="66"/>
      <c r="L227" s="66"/>
      <c r="M227" s="66"/>
      <c r="N227" s="66"/>
      <c r="O227" s="66"/>
      <c r="P227" s="66"/>
    </row>
    <row r="228" spans="1:16" ht="23.25">
      <c r="A228" s="60"/>
      <c r="B228" s="65"/>
      <c r="C228" s="67"/>
      <c r="D228" s="66"/>
      <c r="E228" s="66"/>
      <c r="F228" s="66"/>
      <c r="G228" s="66"/>
      <c r="H228" s="66"/>
      <c r="I228" s="66"/>
      <c r="J228" s="66"/>
      <c r="K228" s="66"/>
      <c r="L228" s="66"/>
      <c r="M228" s="66"/>
      <c r="N228" s="66"/>
      <c r="O228" s="66"/>
      <c r="P228" s="66"/>
    </row>
    <row r="229" spans="1:16" ht="23.25">
      <c r="A229" s="60"/>
      <c r="B229" s="65"/>
      <c r="C229" s="67"/>
      <c r="D229" s="66"/>
      <c r="E229" s="66"/>
      <c r="F229" s="66"/>
      <c r="G229" s="66"/>
      <c r="H229" s="66"/>
      <c r="I229" s="66"/>
      <c r="J229" s="66"/>
      <c r="K229" s="66"/>
      <c r="L229" s="66"/>
      <c r="M229" s="66"/>
      <c r="N229" s="66"/>
      <c r="O229" s="66"/>
      <c r="P229" s="66"/>
    </row>
    <row r="230" spans="1:16" ht="23.25">
      <c r="A230" s="60"/>
      <c r="B230" s="65"/>
      <c r="C230" s="67"/>
      <c r="D230" s="66"/>
      <c r="E230" s="66"/>
      <c r="F230" s="66"/>
      <c r="G230" s="66"/>
      <c r="H230" s="66"/>
      <c r="I230" s="66"/>
      <c r="J230" s="66"/>
      <c r="K230" s="66"/>
      <c r="L230" s="66"/>
      <c r="M230" s="66"/>
      <c r="N230" s="66"/>
      <c r="O230" s="66"/>
      <c r="P230" s="66"/>
    </row>
    <row r="231" spans="1:16" ht="23.25">
      <c r="A231" s="60"/>
      <c r="B231" s="65"/>
      <c r="C231" s="67"/>
      <c r="D231" s="66"/>
      <c r="E231" s="66"/>
      <c r="F231" s="66"/>
      <c r="G231" s="66"/>
      <c r="H231" s="66"/>
      <c r="I231" s="66"/>
      <c r="J231" s="66"/>
      <c r="K231" s="66"/>
      <c r="L231" s="66"/>
      <c r="M231" s="66"/>
      <c r="N231" s="66"/>
      <c r="O231" s="66"/>
      <c r="P231" s="66"/>
    </row>
    <row r="232" spans="1:16" ht="23.25">
      <c r="A232" s="60"/>
      <c r="B232" s="65"/>
      <c r="C232" s="67"/>
      <c r="D232" s="66"/>
      <c r="E232" s="66"/>
      <c r="F232" s="66"/>
      <c r="G232" s="66"/>
      <c r="H232" s="66"/>
      <c r="I232" s="66"/>
      <c r="J232" s="66"/>
      <c r="K232" s="66"/>
      <c r="L232" s="66"/>
      <c r="M232" s="66"/>
      <c r="N232" s="66"/>
      <c r="O232" s="66"/>
      <c r="P232" s="66"/>
    </row>
    <row r="233" spans="1:16" ht="23.25">
      <c r="A233" s="60"/>
      <c r="B233" s="65"/>
      <c r="C233" s="67"/>
      <c r="D233" s="66"/>
      <c r="E233" s="66"/>
      <c r="F233" s="66"/>
      <c r="G233" s="66"/>
      <c r="H233" s="66"/>
      <c r="I233" s="66"/>
      <c r="J233" s="66"/>
      <c r="K233" s="66"/>
      <c r="L233" s="66"/>
      <c r="M233" s="66"/>
      <c r="N233" s="66"/>
      <c r="O233" s="66"/>
      <c r="P233" s="66"/>
    </row>
    <row r="234" spans="1:16" ht="23.25">
      <c r="A234" s="60"/>
      <c r="B234" s="65"/>
      <c r="C234" s="67"/>
      <c r="D234" s="66"/>
      <c r="E234" s="66"/>
      <c r="F234" s="66"/>
      <c r="G234" s="66"/>
      <c r="H234" s="66"/>
      <c r="I234" s="66"/>
      <c r="J234" s="66"/>
      <c r="K234" s="66"/>
      <c r="L234" s="66"/>
      <c r="M234" s="66"/>
      <c r="N234" s="66"/>
      <c r="O234" s="66"/>
      <c r="P234" s="66"/>
    </row>
    <row r="235" spans="1:16" ht="23.25">
      <c r="A235" s="60"/>
      <c r="B235" s="65"/>
      <c r="C235" s="67"/>
      <c r="D235" s="66"/>
      <c r="E235" s="66"/>
      <c r="F235" s="66"/>
      <c r="G235" s="66"/>
      <c r="H235" s="66"/>
      <c r="I235" s="66"/>
      <c r="J235" s="66"/>
      <c r="K235" s="66"/>
      <c r="L235" s="66"/>
      <c r="M235" s="66"/>
      <c r="N235" s="66"/>
      <c r="O235" s="66"/>
      <c r="P235" s="66"/>
    </row>
    <row r="236" spans="1:16" ht="23.25">
      <c r="A236" s="60"/>
      <c r="B236" s="65"/>
      <c r="C236" s="67"/>
      <c r="D236" s="66"/>
      <c r="E236" s="66"/>
      <c r="F236" s="66"/>
      <c r="G236" s="66"/>
      <c r="H236" s="66"/>
      <c r="I236" s="66"/>
      <c r="J236" s="66"/>
      <c r="K236" s="66"/>
      <c r="L236" s="66"/>
      <c r="M236" s="66"/>
      <c r="N236" s="66"/>
      <c r="O236" s="66"/>
      <c r="P236" s="66"/>
    </row>
    <row r="237" spans="1:16" ht="23.25">
      <c r="A237" s="60"/>
      <c r="B237" s="65"/>
      <c r="C237" s="67"/>
      <c r="D237" s="66"/>
      <c r="E237" s="66"/>
      <c r="F237" s="66"/>
      <c r="G237" s="66"/>
      <c r="H237" s="66"/>
      <c r="I237" s="66"/>
      <c r="J237" s="66"/>
      <c r="K237" s="66"/>
      <c r="L237" s="66"/>
      <c r="M237" s="66"/>
      <c r="N237" s="66"/>
      <c r="O237" s="66"/>
      <c r="P237" s="66"/>
    </row>
    <row r="238" spans="1:16" ht="23.25">
      <c r="A238" s="60"/>
      <c r="B238" s="65"/>
      <c r="C238" s="67"/>
      <c r="D238" s="66"/>
      <c r="E238" s="66"/>
      <c r="F238" s="66"/>
      <c r="G238" s="66"/>
      <c r="H238" s="66"/>
      <c r="I238" s="66"/>
      <c r="J238" s="66"/>
      <c r="K238" s="66"/>
      <c r="L238" s="66"/>
      <c r="M238" s="66"/>
      <c r="N238" s="66"/>
      <c r="O238" s="66"/>
      <c r="P238" s="66"/>
    </row>
    <row r="239" spans="1:16" ht="23.25">
      <c r="A239" s="60"/>
      <c r="B239" s="65"/>
      <c r="C239" s="67"/>
      <c r="D239" s="66"/>
      <c r="E239" s="66"/>
      <c r="F239" s="66"/>
      <c r="G239" s="66"/>
      <c r="H239" s="66"/>
      <c r="I239" s="66"/>
      <c r="J239" s="66"/>
      <c r="K239" s="66"/>
      <c r="L239" s="66"/>
      <c r="M239" s="66"/>
      <c r="N239" s="66"/>
      <c r="O239" s="66"/>
      <c r="P239" s="66"/>
    </row>
    <row r="240" spans="1:16" ht="23.25">
      <c r="A240" s="60"/>
      <c r="B240" s="65"/>
      <c r="C240" s="67"/>
      <c r="D240" s="66"/>
      <c r="E240" s="66"/>
      <c r="F240" s="66"/>
      <c r="G240" s="66"/>
      <c r="H240" s="66"/>
      <c r="I240" s="66"/>
      <c r="J240" s="66"/>
      <c r="K240" s="66"/>
      <c r="L240" s="66"/>
      <c r="M240" s="66"/>
      <c r="N240" s="66"/>
      <c r="O240" s="66"/>
      <c r="P240" s="66"/>
    </row>
    <row r="241" spans="1:16" ht="23.25">
      <c r="A241" s="60"/>
      <c r="B241" s="65"/>
      <c r="C241" s="67"/>
      <c r="D241" s="66"/>
      <c r="E241" s="66"/>
      <c r="F241" s="66"/>
      <c r="G241" s="66"/>
      <c r="H241" s="66"/>
      <c r="I241" s="66"/>
      <c r="J241" s="66"/>
      <c r="K241" s="66"/>
      <c r="L241" s="66"/>
      <c r="M241" s="66"/>
      <c r="N241" s="66"/>
      <c r="O241" s="66"/>
      <c r="P241" s="66"/>
    </row>
    <row r="242" spans="1:16" ht="23.25">
      <c r="A242" s="60"/>
      <c r="B242" s="65"/>
      <c r="C242" s="67"/>
      <c r="D242" s="66"/>
      <c r="E242" s="66"/>
      <c r="F242" s="66"/>
      <c r="G242" s="66"/>
      <c r="H242" s="66"/>
      <c r="I242" s="66"/>
      <c r="J242" s="66"/>
      <c r="K242" s="66"/>
      <c r="L242" s="66"/>
      <c r="M242" s="66"/>
      <c r="N242" s="66"/>
      <c r="O242" s="66"/>
      <c r="P242" s="66"/>
    </row>
    <row r="243" spans="1:16" ht="23.25">
      <c r="A243" s="60"/>
      <c r="B243" s="65"/>
      <c r="C243" s="67"/>
      <c r="D243" s="66"/>
      <c r="E243" s="66"/>
      <c r="F243" s="66"/>
      <c r="G243" s="66"/>
      <c r="H243" s="66"/>
      <c r="I243" s="66"/>
      <c r="J243" s="66"/>
      <c r="K243" s="66"/>
      <c r="L243" s="66"/>
      <c r="M243" s="66"/>
      <c r="N243" s="66"/>
      <c r="O243" s="66"/>
      <c r="P243" s="66"/>
    </row>
    <row r="244" spans="1:16" ht="23.25">
      <c r="A244" s="60"/>
      <c r="B244" s="65"/>
      <c r="C244" s="67"/>
      <c r="D244" s="66"/>
      <c r="E244" s="66"/>
      <c r="F244" s="66"/>
      <c r="G244" s="66"/>
      <c r="H244" s="66"/>
      <c r="I244" s="66"/>
      <c r="J244" s="66"/>
      <c r="K244" s="66"/>
      <c r="L244" s="66"/>
      <c r="M244" s="66"/>
      <c r="N244" s="66"/>
      <c r="O244" s="66"/>
      <c r="P244" s="66"/>
    </row>
    <row r="245" spans="1:16" ht="23.25">
      <c r="A245" s="60"/>
      <c r="B245" s="65"/>
      <c r="C245" s="67"/>
      <c r="D245" s="66"/>
      <c r="E245" s="66"/>
      <c r="F245" s="66"/>
      <c r="G245" s="66"/>
      <c r="H245" s="66"/>
      <c r="I245" s="66"/>
      <c r="J245" s="66"/>
      <c r="K245" s="66"/>
      <c r="L245" s="66"/>
      <c r="M245" s="66"/>
      <c r="N245" s="66"/>
      <c r="O245" s="66"/>
      <c r="P245" s="66"/>
    </row>
    <row r="246" spans="1:16" ht="23.25">
      <c r="A246" s="60"/>
      <c r="B246" s="65"/>
      <c r="C246" s="67"/>
      <c r="D246" s="66"/>
      <c r="E246" s="66"/>
      <c r="F246" s="66"/>
      <c r="G246" s="66"/>
      <c r="H246" s="66"/>
      <c r="I246" s="66"/>
      <c r="J246" s="66"/>
      <c r="K246" s="66"/>
      <c r="L246" s="66"/>
      <c r="M246" s="66"/>
      <c r="N246" s="66"/>
      <c r="O246" s="66"/>
      <c r="P246" s="66"/>
    </row>
    <row r="247" spans="1:16" ht="23.25">
      <c r="A247" s="60"/>
      <c r="B247" s="65"/>
      <c r="C247" s="67"/>
      <c r="D247" s="66"/>
      <c r="E247" s="66"/>
      <c r="F247" s="66"/>
      <c r="G247" s="66"/>
      <c r="H247" s="66"/>
      <c r="I247" s="66"/>
      <c r="J247" s="66"/>
      <c r="K247" s="66"/>
      <c r="L247" s="66"/>
      <c r="M247" s="66"/>
      <c r="N247" s="66"/>
      <c r="O247" s="66"/>
      <c r="P247" s="66"/>
    </row>
    <row r="248" spans="1:16" ht="23.25">
      <c r="A248" s="60"/>
      <c r="B248" s="65"/>
      <c r="C248" s="67"/>
      <c r="D248" s="66"/>
      <c r="E248" s="66"/>
      <c r="F248" s="66"/>
      <c r="G248" s="66"/>
      <c r="H248" s="66"/>
      <c r="I248" s="66"/>
      <c r="J248" s="66"/>
      <c r="K248" s="66"/>
      <c r="L248" s="66"/>
      <c r="M248" s="66"/>
      <c r="N248" s="66"/>
      <c r="O248" s="66"/>
      <c r="P248" s="66"/>
    </row>
    <row r="249" spans="1:16" ht="23.25">
      <c r="A249" s="60"/>
      <c r="B249" s="65"/>
      <c r="C249" s="67"/>
      <c r="D249" s="66"/>
      <c r="E249" s="66"/>
      <c r="F249" s="66"/>
      <c r="G249" s="66"/>
      <c r="H249" s="66"/>
      <c r="I249" s="66"/>
      <c r="J249" s="66"/>
      <c r="K249" s="66"/>
      <c r="L249" s="66"/>
      <c r="M249" s="66"/>
      <c r="N249" s="66"/>
      <c r="O249" s="66"/>
      <c r="P249" s="66"/>
    </row>
    <row r="250" spans="1:16" ht="23.25">
      <c r="A250" s="60"/>
      <c r="B250" s="65"/>
      <c r="C250" s="67"/>
      <c r="D250" s="66"/>
      <c r="E250" s="66"/>
      <c r="F250" s="66"/>
      <c r="G250" s="66"/>
      <c r="H250" s="66"/>
      <c r="I250" s="66"/>
      <c r="J250" s="66"/>
      <c r="K250" s="66"/>
      <c r="L250" s="66"/>
      <c r="M250" s="66"/>
      <c r="N250" s="66"/>
      <c r="O250" s="66"/>
      <c r="P250" s="66"/>
    </row>
    <row r="251" spans="1:16" ht="23.25">
      <c r="A251" s="60"/>
      <c r="B251" s="65"/>
      <c r="C251" s="67"/>
      <c r="D251" s="66"/>
      <c r="E251" s="66"/>
      <c r="F251" s="66"/>
      <c r="G251" s="66"/>
      <c r="H251" s="66"/>
      <c r="I251" s="66"/>
      <c r="J251" s="66"/>
      <c r="K251" s="66"/>
      <c r="L251" s="66"/>
      <c r="M251" s="66"/>
      <c r="N251" s="66"/>
      <c r="O251" s="66"/>
      <c r="P251" s="66"/>
    </row>
    <row r="252" spans="1:16" ht="23.25">
      <c r="A252" s="60"/>
      <c r="B252" s="65"/>
      <c r="C252" s="67"/>
      <c r="D252" s="66"/>
      <c r="E252" s="66"/>
      <c r="F252" s="66"/>
      <c r="G252" s="66"/>
      <c r="H252" s="66"/>
      <c r="I252" s="66"/>
      <c r="J252" s="66"/>
      <c r="K252" s="66"/>
      <c r="L252" s="66"/>
      <c r="M252" s="66"/>
      <c r="N252" s="66"/>
      <c r="O252" s="66"/>
      <c r="P252" s="66"/>
    </row>
    <row r="253" spans="1:16" ht="23.25">
      <c r="A253" s="60"/>
      <c r="B253" s="65"/>
      <c r="C253" s="67"/>
      <c r="D253" s="66"/>
      <c r="E253" s="66"/>
      <c r="F253" s="66"/>
      <c r="G253" s="66"/>
      <c r="H253" s="66"/>
      <c r="I253" s="66"/>
      <c r="J253" s="66"/>
      <c r="K253" s="66"/>
      <c r="L253" s="66"/>
      <c r="M253" s="66"/>
      <c r="N253" s="66"/>
      <c r="O253" s="66"/>
      <c r="P253" s="66"/>
    </row>
    <row r="254" spans="1:16" ht="23.25">
      <c r="A254" s="60"/>
      <c r="B254" s="65"/>
      <c r="C254" s="67"/>
      <c r="D254" s="66"/>
      <c r="E254" s="66"/>
      <c r="F254" s="66"/>
      <c r="G254" s="66"/>
      <c r="H254" s="66"/>
      <c r="I254" s="66"/>
      <c r="J254" s="66"/>
      <c r="K254" s="66"/>
      <c r="L254" s="66"/>
      <c r="M254" s="66"/>
      <c r="N254" s="66"/>
      <c r="O254" s="66"/>
      <c r="P254" s="66"/>
    </row>
    <row r="255" spans="1:16" ht="23.25">
      <c r="A255" s="60"/>
      <c r="B255" s="65"/>
      <c r="C255" s="67"/>
      <c r="D255" s="66"/>
      <c r="E255" s="66"/>
      <c r="F255" s="66"/>
      <c r="G255" s="66"/>
      <c r="H255" s="66"/>
      <c r="I255" s="66"/>
      <c r="J255" s="66"/>
      <c r="K255" s="66"/>
      <c r="L255" s="66"/>
      <c r="M255" s="66"/>
      <c r="N255" s="66"/>
      <c r="O255" s="66"/>
      <c r="P255" s="66"/>
    </row>
    <row r="256" spans="1:16" ht="23.25">
      <c r="A256" s="60"/>
      <c r="B256" s="65"/>
      <c r="C256" s="67"/>
      <c r="D256" s="66"/>
      <c r="E256" s="66"/>
      <c r="F256" s="66"/>
      <c r="G256" s="66"/>
      <c r="H256" s="66"/>
      <c r="I256" s="66"/>
      <c r="J256" s="66"/>
      <c r="K256" s="66"/>
      <c r="L256" s="66"/>
      <c r="M256" s="66"/>
      <c r="N256" s="66"/>
      <c r="O256" s="66"/>
      <c r="P256" s="66"/>
    </row>
    <row r="257" spans="1:16" ht="23.25">
      <c r="A257" s="60"/>
      <c r="B257" s="65"/>
      <c r="C257" s="67"/>
      <c r="D257" s="66"/>
      <c r="E257" s="66"/>
      <c r="F257" s="66"/>
      <c r="G257" s="66"/>
      <c r="H257" s="66"/>
      <c r="I257" s="66"/>
      <c r="J257" s="66"/>
      <c r="K257" s="66"/>
      <c r="L257" s="66"/>
      <c r="M257" s="66"/>
      <c r="N257" s="66"/>
      <c r="O257" s="66"/>
      <c r="P257" s="66"/>
    </row>
    <row r="258" spans="1:16" ht="23.25">
      <c r="A258" s="60"/>
      <c r="B258" s="65"/>
      <c r="C258" s="67"/>
      <c r="D258" s="66"/>
      <c r="E258" s="66"/>
      <c r="F258" s="66"/>
      <c r="G258" s="66"/>
      <c r="H258" s="66"/>
      <c r="I258" s="66"/>
      <c r="J258" s="66"/>
      <c r="K258" s="66"/>
      <c r="L258" s="66"/>
      <c r="M258" s="66"/>
      <c r="N258" s="66"/>
      <c r="O258" s="66"/>
      <c r="P258" s="66"/>
    </row>
    <row r="259" spans="1:16" ht="23.25">
      <c r="A259" s="60"/>
      <c r="B259" s="65"/>
      <c r="C259" s="67"/>
      <c r="D259" s="66"/>
      <c r="E259" s="66"/>
      <c r="F259" s="66"/>
      <c r="G259" s="66"/>
      <c r="H259" s="66"/>
      <c r="I259" s="66"/>
      <c r="J259" s="66"/>
      <c r="K259" s="66"/>
      <c r="L259" s="66"/>
      <c r="M259" s="66"/>
      <c r="N259" s="66"/>
      <c r="O259" s="66"/>
      <c r="P259" s="66"/>
    </row>
    <row r="260" spans="1:16" ht="23.25">
      <c r="A260" s="60"/>
      <c r="B260" s="65"/>
      <c r="C260" s="67"/>
      <c r="D260" s="66"/>
      <c r="E260" s="66"/>
      <c r="F260" s="66"/>
      <c r="G260" s="66"/>
      <c r="H260" s="66"/>
      <c r="I260" s="66"/>
      <c r="J260" s="66"/>
      <c r="K260" s="66"/>
      <c r="L260" s="66"/>
      <c r="M260" s="66"/>
      <c r="N260" s="66"/>
      <c r="O260" s="66"/>
      <c r="P260" s="66"/>
    </row>
    <row r="261" spans="1:16" ht="23.25">
      <c r="A261" s="60"/>
      <c r="B261" s="65"/>
      <c r="C261" s="67"/>
      <c r="D261" s="66"/>
      <c r="E261" s="66"/>
      <c r="F261" s="66"/>
      <c r="G261" s="66"/>
      <c r="H261" s="66"/>
      <c r="I261" s="66"/>
      <c r="J261" s="66"/>
      <c r="K261" s="66"/>
      <c r="L261" s="66"/>
      <c r="M261" s="66"/>
      <c r="N261" s="66"/>
      <c r="O261" s="66"/>
      <c r="P261" s="66"/>
    </row>
    <row r="262" spans="1:16" ht="23.25">
      <c r="A262" s="60"/>
      <c r="B262" s="65"/>
      <c r="C262" s="67"/>
      <c r="D262" s="66"/>
      <c r="E262" s="66"/>
      <c r="F262" s="66"/>
      <c r="G262" s="66"/>
      <c r="H262" s="66"/>
      <c r="I262" s="66"/>
      <c r="J262" s="66"/>
      <c r="K262" s="66"/>
      <c r="L262" s="66"/>
      <c r="M262" s="66"/>
      <c r="N262" s="66"/>
      <c r="O262" s="66"/>
      <c r="P262" s="66"/>
    </row>
    <row r="263" spans="1:16" ht="23.25">
      <c r="A263" s="60"/>
      <c r="B263" s="65"/>
      <c r="C263" s="67"/>
      <c r="D263" s="66"/>
      <c r="E263" s="66"/>
      <c r="F263" s="66"/>
      <c r="G263" s="66"/>
      <c r="H263" s="66"/>
      <c r="I263" s="66"/>
      <c r="J263" s="66"/>
      <c r="K263" s="66"/>
      <c r="L263" s="66"/>
      <c r="M263" s="66"/>
      <c r="N263" s="66"/>
      <c r="O263" s="66"/>
      <c r="P263" s="66"/>
    </row>
    <row r="264" spans="1:16" ht="23.25">
      <c r="A264" s="60"/>
      <c r="B264" s="65"/>
      <c r="C264" s="67"/>
      <c r="D264" s="66"/>
      <c r="E264" s="66"/>
      <c r="F264" s="66"/>
      <c r="G264" s="66"/>
      <c r="H264" s="66"/>
      <c r="I264" s="66"/>
      <c r="J264" s="66"/>
      <c r="K264" s="66"/>
      <c r="L264" s="66"/>
      <c r="M264" s="66"/>
      <c r="N264" s="66"/>
      <c r="O264" s="66"/>
      <c r="P264" s="66"/>
    </row>
    <row r="265" spans="1:16" ht="23.25">
      <c r="A265" s="60"/>
      <c r="B265" s="65"/>
      <c r="C265" s="67"/>
      <c r="D265" s="66"/>
      <c r="E265" s="66"/>
      <c r="F265" s="66"/>
      <c r="G265" s="66"/>
      <c r="H265" s="66"/>
      <c r="I265" s="66"/>
      <c r="J265" s="66"/>
      <c r="K265" s="66"/>
      <c r="L265" s="66"/>
      <c r="M265" s="66"/>
      <c r="N265" s="66"/>
      <c r="O265" s="66"/>
      <c r="P265" s="66"/>
    </row>
    <row r="266" spans="1:16" ht="23.25">
      <c r="A266" s="60"/>
      <c r="B266" s="65"/>
      <c r="C266" s="67"/>
      <c r="D266" s="66"/>
      <c r="E266" s="66"/>
      <c r="F266" s="66"/>
      <c r="G266" s="66"/>
      <c r="H266" s="66"/>
      <c r="I266" s="66"/>
      <c r="J266" s="66"/>
      <c r="K266" s="66"/>
      <c r="L266" s="66"/>
      <c r="M266" s="66"/>
      <c r="N266" s="66"/>
      <c r="O266" s="66"/>
      <c r="P266" s="66"/>
    </row>
    <row r="267" spans="1:16" ht="23.25">
      <c r="A267" s="60"/>
      <c r="B267" s="65"/>
      <c r="C267" s="67"/>
      <c r="D267" s="66"/>
      <c r="E267" s="66"/>
      <c r="F267" s="66"/>
      <c r="G267" s="66"/>
      <c r="H267" s="66"/>
      <c r="I267" s="66"/>
      <c r="J267" s="66"/>
      <c r="K267" s="66"/>
      <c r="L267" s="66"/>
      <c r="M267" s="66"/>
      <c r="N267" s="66"/>
      <c r="O267" s="66"/>
      <c r="P267" s="66"/>
    </row>
    <row r="268" spans="1:16" ht="23.25">
      <c r="A268" s="60"/>
      <c r="B268" s="65"/>
      <c r="C268" s="67"/>
      <c r="D268" s="66"/>
      <c r="E268" s="66"/>
      <c r="F268" s="66"/>
      <c r="G268" s="66"/>
      <c r="H268" s="66"/>
      <c r="I268" s="66"/>
      <c r="J268" s="66"/>
      <c r="K268" s="66"/>
      <c r="L268" s="66"/>
      <c r="M268" s="66"/>
      <c r="N268" s="66"/>
      <c r="O268" s="66"/>
      <c r="P268" s="66"/>
    </row>
    <row r="269" spans="1:15" ht="23.25">
      <c r="A269" s="60"/>
      <c r="B269" s="65"/>
      <c r="C269" s="67"/>
      <c r="D269" s="66"/>
      <c r="E269" s="66"/>
      <c r="F269" s="66"/>
      <c r="G269" s="66"/>
      <c r="H269" s="66"/>
      <c r="I269" s="66"/>
      <c r="J269" s="66"/>
      <c r="K269" s="66"/>
      <c r="L269" s="66"/>
      <c r="M269" s="66"/>
      <c r="N269" s="66"/>
      <c r="O269" s="66"/>
    </row>
    <row r="270" spans="1:15" ht="23.25">
      <c r="A270" s="60"/>
      <c r="B270" s="65"/>
      <c r="C270" s="67"/>
      <c r="D270" s="66"/>
      <c r="E270" s="66"/>
      <c r="F270" s="66"/>
      <c r="G270" s="66"/>
      <c r="H270" s="66"/>
      <c r="I270" s="66"/>
      <c r="J270" s="66"/>
      <c r="K270" s="66"/>
      <c r="L270" s="66"/>
      <c r="M270" s="66"/>
      <c r="N270" s="66"/>
      <c r="O270" s="66"/>
    </row>
    <row r="271" spans="1:15" ht="23.25">
      <c r="A271" s="60"/>
      <c r="B271" s="65"/>
      <c r="C271" s="67"/>
      <c r="D271" s="66"/>
      <c r="E271" s="66"/>
      <c r="F271" s="66"/>
      <c r="G271" s="66"/>
      <c r="H271" s="66"/>
      <c r="I271" s="66"/>
      <c r="J271" s="66"/>
      <c r="K271" s="66"/>
      <c r="L271" s="66"/>
      <c r="M271" s="66"/>
      <c r="N271" s="66"/>
      <c r="O271" s="66"/>
    </row>
    <row r="272" spans="1:15" ht="23.25">
      <c r="A272" s="60"/>
      <c r="B272" s="65"/>
      <c r="C272" s="67"/>
      <c r="D272" s="66"/>
      <c r="E272" s="66"/>
      <c r="F272" s="66"/>
      <c r="G272" s="66"/>
      <c r="H272" s="66"/>
      <c r="I272" s="66"/>
      <c r="J272" s="66"/>
      <c r="K272" s="66"/>
      <c r="L272" s="66"/>
      <c r="M272" s="66"/>
      <c r="N272" s="66"/>
      <c r="O272" s="66"/>
    </row>
    <row r="273" spans="1:15" ht="23.25">
      <c r="A273" s="60"/>
      <c r="B273" s="65"/>
      <c r="C273" s="67"/>
      <c r="D273" s="66"/>
      <c r="E273" s="66"/>
      <c r="F273" s="66"/>
      <c r="G273" s="66"/>
      <c r="H273" s="66"/>
      <c r="I273" s="66"/>
      <c r="J273" s="66"/>
      <c r="K273" s="66"/>
      <c r="L273" s="66"/>
      <c r="M273" s="66"/>
      <c r="N273" s="66"/>
      <c r="O273" s="66"/>
    </row>
    <row r="274" spans="1:15" ht="23.25">
      <c r="A274" s="60"/>
      <c r="B274" s="65"/>
      <c r="C274" s="67"/>
      <c r="D274" s="66"/>
      <c r="E274" s="66"/>
      <c r="F274" s="66"/>
      <c r="G274" s="66"/>
      <c r="H274" s="66"/>
      <c r="I274" s="66"/>
      <c r="J274" s="66"/>
      <c r="K274" s="66"/>
      <c r="L274" s="66"/>
      <c r="M274" s="66"/>
      <c r="N274" s="66"/>
      <c r="O274" s="66"/>
    </row>
    <row r="275" spans="1:15" ht="23.25">
      <c r="A275" s="60"/>
      <c r="B275" s="65"/>
      <c r="C275" s="67"/>
      <c r="D275" s="66"/>
      <c r="E275" s="66"/>
      <c r="F275" s="66"/>
      <c r="G275" s="66"/>
      <c r="H275" s="66"/>
      <c r="I275" s="66"/>
      <c r="J275" s="66"/>
      <c r="K275" s="66"/>
      <c r="L275" s="66"/>
      <c r="M275" s="66"/>
      <c r="N275" s="66"/>
      <c r="O275" s="66"/>
    </row>
    <row r="276" spans="1:15" ht="23.25">
      <c r="A276" s="60"/>
      <c r="B276" s="65"/>
      <c r="C276" s="67"/>
      <c r="D276" s="66"/>
      <c r="E276" s="66"/>
      <c r="F276" s="66"/>
      <c r="G276" s="66"/>
      <c r="H276" s="66"/>
      <c r="I276" s="66"/>
      <c r="J276" s="66"/>
      <c r="K276" s="66"/>
      <c r="L276" s="66"/>
      <c r="M276" s="66"/>
      <c r="N276" s="66"/>
      <c r="O276" s="66"/>
    </row>
    <row r="277" spans="1:15" ht="23.25">
      <c r="A277" s="60"/>
      <c r="B277" s="65"/>
      <c r="C277" s="67"/>
      <c r="D277" s="66"/>
      <c r="E277" s="66"/>
      <c r="F277" s="66"/>
      <c r="G277" s="66"/>
      <c r="H277" s="66"/>
      <c r="I277" s="66"/>
      <c r="J277" s="66"/>
      <c r="K277" s="66"/>
      <c r="L277" s="66"/>
      <c r="M277" s="66"/>
      <c r="N277" s="66"/>
      <c r="O277" s="66"/>
    </row>
    <row r="278" spans="1:15" ht="23.25">
      <c r="A278" s="60"/>
      <c r="B278" s="65"/>
      <c r="C278" s="67"/>
      <c r="D278" s="66"/>
      <c r="E278" s="66"/>
      <c r="F278" s="66"/>
      <c r="G278" s="66"/>
      <c r="H278" s="66"/>
      <c r="I278" s="66"/>
      <c r="J278" s="66"/>
      <c r="K278" s="66"/>
      <c r="L278" s="66"/>
      <c r="M278" s="66"/>
      <c r="N278" s="66"/>
      <c r="O278" s="66"/>
    </row>
    <row r="279" spans="1:15" ht="23.25">
      <c r="A279" s="60"/>
      <c r="B279" s="65"/>
      <c r="C279" s="67"/>
      <c r="D279" s="66"/>
      <c r="E279" s="66"/>
      <c r="F279" s="66"/>
      <c r="G279" s="66"/>
      <c r="H279" s="66"/>
      <c r="I279" s="66"/>
      <c r="J279" s="66"/>
      <c r="K279" s="66"/>
      <c r="L279" s="66"/>
      <c r="M279" s="66"/>
      <c r="N279" s="66"/>
      <c r="O279" s="66"/>
    </row>
    <row r="280" spans="1:15" ht="23.25">
      <c r="A280" s="60"/>
      <c r="B280" s="65"/>
      <c r="C280" s="67"/>
      <c r="D280" s="66"/>
      <c r="E280" s="66"/>
      <c r="F280" s="66"/>
      <c r="G280" s="66"/>
      <c r="H280" s="66"/>
      <c r="I280" s="66"/>
      <c r="J280" s="66"/>
      <c r="K280" s="66"/>
      <c r="L280" s="66"/>
      <c r="M280" s="66"/>
      <c r="N280" s="66"/>
      <c r="O280" s="66"/>
    </row>
    <row r="281" spans="1:15" ht="23.25">
      <c r="A281" s="60"/>
      <c r="B281" s="65"/>
      <c r="C281" s="67"/>
      <c r="D281" s="66"/>
      <c r="E281" s="66"/>
      <c r="F281" s="66"/>
      <c r="G281" s="66"/>
      <c r="H281" s="66"/>
      <c r="I281" s="66"/>
      <c r="J281" s="66"/>
      <c r="K281" s="66"/>
      <c r="L281" s="66"/>
      <c r="M281" s="66"/>
      <c r="N281" s="66"/>
      <c r="O281" s="66"/>
    </row>
    <row r="282" spans="1:15" ht="23.25">
      <c r="A282" s="60"/>
      <c r="B282" s="65"/>
      <c r="C282" s="67"/>
      <c r="D282" s="66"/>
      <c r="E282" s="66"/>
      <c r="F282" s="66"/>
      <c r="G282" s="66"/>
      <c r="H282" s="66"/>
      <c r="I282" s="66"/>
      <c r="J282" s="66"/>
      <c r="K282" s="66"/>
      <c r="L282" s="66"/>
      <c r="M282" s="66"/>
      <c r="N282" s="66"/>
      <c r="O282" s="66"/>
    </row>
    <row r="283" spans="1:15" ht="23.25">
      <c r="A283" s="60"/>
      <c r="B283" s="65"/>
      <c r="C283" s="67"/>
      <c r="D283" s="66"/>
      <c r="E283" s="66"/>
      <c r="F283" s="66"/>
      <c r="G283" s="66"/>
      <c r="H283" s="66"/>
      <c r="I283" s="66"/>
      <c r="J283" s="66"/>
      <c r="K283" s="66"/>
      <c r="L283" s="66"/>
      <c r="M283" s="66"/>
      <c r="N283" s="66"/>
      <c r="O283" s="66"/>
    </row>
    <row r="284" spans="1:15" ht="23.25">
      <c r="A284" s="60"/>
      <c r="B284" s="65"/>
      <c r="C284" s="67"/>
      <c r="D284" s="66"/>
      <c r="E284" s="66"/>
      <c r="F284" s="66"/>
      <c r="G284" s="66"/>
      <c r="H284" s="66"/>
      <c r="I284" s="66"/>
      <c r="J284" s="66"/>
      <c r="K284" s="66"/>
      <c r="L284" s="66"/>
      <c r="M284" s="66"/>
      <c r="N284" s="66"/>
      <c r="O284" s="66"/>
    </row>
    <row r="285" spans="1:15" ht="23.25">
      <c r="A285" s="60"/>
      <c r="B285" s="65"/>
      <c r="C285" s="67"/>
      <c r="D285" s="66"/>
      <c r="E285" s="66"/>
      <c r="F285" s="66"/>
      <c r="G285" s="66"/>
      <c r="H285" s="66"/>
      <c r="I285" s="66"/>
      <c r="J285" s="66"/>
      <c r="K285" s="66"/>
      <c r="L285" s="66"/>
      <c r="M285" s="66"/>
      <c r="N285" s="66"/>
      <c r="O285" s="66"/>
    </row>
    <row r="286" spans="1:15" ht="23.25">
      <c r="A286" s="60"/>
      <c r="B286" s="65"/>
      <c r="C286" s="67"/>
      <c r="D286" s="66"/>
      <c r="E286" s="66"/>
      <c r="F286" s="66"/>
      <c r="G286" s="66"/>
      <c r="H286" s="66"/>
      <c r="I286" s="66"/>
      <c r="J286" s="66"/>
      <c r="K286" s="66"/>
      <c r="L286" s="66"/>
      <c r="M286" s="66"/>
      <c r="N286" s="66"/>
      <c r="O286" s="66"/>
    </row>
    <row r="287" spans="1:15" ht="23.25">
      <c r="A287" s="60"/>
      <c r="B287" s="65"/>
      <c r="C287" s="67"/>
      <c r="D287" s="66"/>
      <c r="E287" s="66"/>
      <c r="F287" s="66"/>
      <c r="G287" s="66"/>
      <c r="H287" s="66"/>
      <c r="I287" s="66"/>
      <c r="J287" s="66"/>
      <c r="K287" s="66"/>
      <c r="L287" s="66"/>
      <c r="M287" s="66"/>
      <c r="N287" s="66"/>
      <c r="O287" s="66"/>
    </row>
    <row r="288" spans="1:15" ht="23.25">
      <c r="A288" s="60"/>
      <c r="B288" s="65"/>
      <c r="C288" s="67"/>
      <c r="D288" s="66"/>
      <c r="E288" s="66"/>
      <c r="F288" s="66"/>
      <c r="G288" s="66"/>
      <c r="H288" s="66"/>
      <c r="I288" s="66"/>
      <c r="J288" s="66"/>
      <c r="K288" s="66"/>
      <c r="L288" s="66"/>
      <c r="M288" s="66"/>
      <c r="N288" s="66"/>
      <c r="O288" s="66"/>
    </row>
    <row r="289" spans="1:15" ht="23.25">
      <c r="A289" s="60"/>
      <c r="B289" s="65"/>
      <c r="C289" s="67"/>
      <c r="D289" s="66"/>
      <c r="E289" s="66"/>
      <c r="F289" s="66"/>
      <c r="G289" s="66"/>
      <c r="H289" s="66"/>
      <c r="I289" s="66"/>
      <c r="J289" s="66"/>
      <c r="K289" s="66"/>
      <c r="L289" s="66"/>
      <c r="M289" s="66"/>
      <c r="N289" s="66"/>
      <c r="O289" s="66"/>
    </row>
    <row r="290" spans="1:15" ht="23.25">
      <c r="A290" s="60"/>
      <c r="B290" s="65"/>
      <c r="C290" s="67"/>
      <c r="D290" s="66"/>
      <c r="E290" s="66"/>
      <c r="F290" s="66"/>
      <c r="G290" s="66"/>
      <c r="H290" s="66"/>
      <c r="I290" s="66"/>
      <c r="J290" s="66"/>
      <c r="K290" s="66"/>
      <c r="L290" s="66"/>
      <c r="M290" s="66"/>
      <c r="N290" s="66"/>
      <c r="O290" s="66"/>
    </row>
    <row r="291" spans="1:15" ht="23.25">
      <c r="A291" s="60"/>
      <c r="B291" s="65"/>
      <c r="C291" s="67"/>
      <c r="D291" s="66"/>
      <c r="E291" s="66"/>
      <c r="F291" s="66"/>
      <c r="G291" s="66"/>
      <c r="H291" s="66"/>
      <c r="I291" s="66"/>
      <c r="J291" s="66"/>
      <c r="K291" s="66"/>
      <c r="L291" s="66"/>
      <c r="M291" s="66"/>
      <c r="N291" s="66"/>
      <c r="O291" s="66"/>
    </row>
    <row r="292" spans="1:15" ht="23.25">
      <c r="A292" s="60"/>
      <c r="B292" s="68"/>
      <c r="C292" s="67"/>
      <c r="D292" s="66"/>
      <c r="E292" s="66"/>
      <c r="F292" s="66"/>
      <c r="G292" s="66"/>
      <c r="H292" s="66"/>
      <c r="I292" s="66"/>
      <c r="J292" s="66"/>
      <c r="K292" s="66"/>
      <c r="L292" s="66"/>
      <c r="M292" s="66"/>
      <c r="N292" s="66"/>
      <c r="O292" s="66"/>
    </row>
    <row r="293" spans="1:15" ht="23.25">
      <c r="A293" s="60"/>
      <c r="B293" s="68"/>
      <c r="C293" s="67"/>
      <c r="D293" s="66"/>
      <c r="E293" s="66"/>
      <c r="F293" s="66"/>
      <c r="G293" s="66"/>
      <c r="H293" s="66"/>
      <c r="I293" s="66"/>
      <c r="J293" s="66"/>
      <c r="K293" s="66"/>
      <c r="L293" s="66"/>
      <c r="M293" s="66"/>
      <c r="N293" s="66"/>
      <c r="O293" s="66"/>
    </row>
    <row r="294" spans="1:3" ht="23.25">
      <c r="A294" s="60"/>
      <c r="C294" s="67"/>
    </row>
    <row r="295" spans="1:3" ht="23.25">
      <c r="A295" s="60"/>
      <c r="C295" s="69"/>
    </row>
    <row r="296" spans="1:3" ht="23.25">
      <c r="A296" s="60"/>
      <c r="C296" s="69"/>
    </row>
    <row r="297" spans="1:3" ht="23.25">
      <c r="A297" s="60"/>
      <c r="C297" s="69"/>
    </row>
    <row r="298" spans="1:3" ht="23.25">
      <c r="A298" s="60"/>
      <c r="C298" s="69"/>
    </row>
    <row r="299" spans="1:3" ht="23.25">
      <c r="A299" s="60"/>
      <c r="C299" s="69"/>
    </row>
    <row r="300" spans="1:3" ht="23.25">
      <c r="A300" s="60"/>
      <c r="C300" s="69"/>
    </row>
    <row r="301" spans="1:3" ht="23.25">
      <c r="A301" s="60"/>
      <c r="C301" s="69"/>
    </row>
    <row r="302" spans="1:3" ht="23.25">
      <c r="A302" s="60"/>
      <c r="C302" s="69"/>
    </row>
    <row r="303" spans="1:3" ht="23.25">
      <c r="A303" s="60"/>
      <c r="C303" s="69"/>
    </row>
    <row r="304" spans="1:3" ht="23.25">
      <c r="A304" s="60"/>
      <c r="C304" s="69"/>
    </row>
    <row r="305" spans="1:3" ht="23.25">
      <c r="A305" s="60"/>
      <c r="B305" s="60"/>
      <c r="C305" s="69"/>
    </row>
    <row r="306" spans="1:3" ht="23.25">
      <c r="A306" s="60"/>
      <c r="B306" s="60"/>
      <c r="C306" s="69"/>
    </row>
    <row r="307" spans="1:3" ht="23.25">
      <c r="A307" s="60"/>
      <c r="B307" s="60"/>
      <c r="C307" s="69"/>
    </row>
    <row r="308" spans="1:3" ht="23.25">
      <c r="A308" s="60"/>
      <c r="B308" s="60"/>
      <c r="C308" s="69"/>
    </row>
    <row r="309" spans="1:3" ht="23.25">
      <c r="A309" s="60"/>
      <c r="B309" s="60"/>
      <c r="C309" s="69"/>
    </row>
    <row r="310" spans="1:3" ht="23.25">
      <c r="A310" s="60"/>
      <c r="B310" s="60"/>
      <c r="C310" s="69"/>
    </row>
    <row r="311" spans="1:3" ht="23.25">
      <c r="A311" s="60"/>
      <c r="B311" s="60"/>
      <c r="C311" s="69"/>
    </row>
  </sheetData>
  <sheetProtection/>
  <mergeCells count="74">
    <mergeCell ref="A91:A93"/>
    <mergeCell ref="B91:B93"/>
    <mergeCell ref="M9:M11"/>
    <mergeCell ref="J9:J11"/>
    <mergeCell ref="H9:H11"/>
    <mergeCell ref="B8:B11"/>
    <mergeCell ref="D8:H8"/>
    <mergeCell ref="G10:G11"/>
    <mergeCell ref="E9:E11"/>
    <mergeCell ref="F10:F11"/>
    <mergeCell ref="C91:C93"/>
    <mergeCell ref="D91:D93"/>
    <mergeCell ref="H91:H93"/>
    <mergeCell ref="G94:G95"/>
    <mergeCell ref="F94:F95"/>
    <mergeCell ref="E91:E93"/>
    <mergeCell ref="F91:F93"/>
    <mergeCell ref="H94:H95"/>
    <mergeCell ref="D94:D95"/>
    <mergeCell ref="A6:P6"/>
    <mergeCell ref="L10:L11"/>
    <mergeCell ref="K10:K11"/>
    <mergeCell ref="D9:D11"/>
    <mergeCell ref="P8:P11"/>
    <mergeCell ref="N10:N11"/>
    <mergeCell ref="I8:N8"/>
    <mergeCell ref="F9:G9"/>
    <mergeCell ref="A8:A11"/>
    <mergeCell ref="C8:C11"/>
    <mergeCell ref="N1:P1"/>
    <mergeCell ref="N2:P2"/>
    <mergeCell ref="N3:P3"/>
    <mergeCell ref="A5:P5"/>
    <mergeCell ref="A191:G191"/>
    <mergeCell ref="A190:G190"/>
    <mergeCell ref="A94:A95"/>
    <mergeCell ref="A183:A184"/>
    <mergeCell ref="B183:B184"/>
    <mergeCell ref="B94:B95"/>
    <mergeCell ref="K9:L9"/>
    <mergeCell ref="I9:I11"/>
    <mergeCell ref="G91:G93"/>
    <mergeCell ref="I91:I93"/>
    <mergeCell ref="I183:I184"/>
    <mergeCell ref="F183:F184"/>
    <mergeCell ref="P91:P93"/>
    <mergeCell ref="P183:P184"/>
    <mergeCell ref="J91:J93"/>
    <mergeCell ref="N94:N95"/>
    <mergeCell ref="L94:L95"/>
    <mergeCell ref="J94:J95"/>
    <mergeCell ref="K94:K95"/>
    <mergeCell ref="P94:P95"/>
    <mergeCell ref="K183:K184"/>
    <mergeCell ref="N183:N184"/>
    <mergeCell ref="O183:O184"/>
    <mergeCell ref="C183:C184"/>
    <mergeCell ref="D183:D184"/>
    <mergeCell ref="I94:I95"/>
    <mergeCell ref="E94:E95"/>
    <mergeCell ref="G183:G184"/>
    <mergeCell ref="E183:E184"/>
    <mergeCell ref="H183:H184"/>
    <mergeCell ref="C94:C95"/>
    <mergeCell ref="N91:N93"/>
    <mergeCell ref="O91:O93"/>
    <mergeCell ref="M91:M93"/>
    <mergeCell ref="M94:M95"/>
    <mergeCell ref="J183:J184"/>
    <mergeCell ref="L183:L184"/>
    <mergeCell ref="M183:M184"/>
    <mergeCell ref="K91:K93"/>
    <mergeCell ref="L91:L93"/>
    <mergeCell ref="O94:O95"/>
  </mergeCells>
  <printOptions horizontalCentered="1"/>
  <pageMargins left="0.1968503937007874" right="0.1968503937007874" top="1.1811023622047245" bottom="0.7874015748031497" header="0" footer="0"/>
  <pageSetup fitToHeight="15" horizontalDpi="600" verticalDpi="600" orientation="landscape" paperSize="9" scale="32" r:id="rId1"/>
  <rowBreaks count="16" manualBreakCount="16">
    <brk id="15" max="15" man="1"/>
    <brk id="25" max="15" man="1"/>
    <brk id="34" max="15" man="1"/>
    <brk id="45" max="15" man="1"/>
    <brk id="65" max="15" man="1"/>
    <brk id="76" max="15" man="1"/>
    <brk id="87" max="15" man="1"/>
    <brk id="99" max="15" man="1"/>
    <brk id="114" max="15" man="1"/>
    <brk id="127" max="15" man="1"/>
    <brk id="139" max="15" man="1"/>
    <brk id="163" max="15" man="1"/>
    <brk id="173" max="15" man="1"/>
    <brk id="195" max="16" man="1"/>
    <brk id="203" max="16" man="1"/>
    <brk id="208" max="16" man="1"/>
  </rowBreaks>
  <colBreaks count="6" manualBreakCount="6">
    <brk id="43" max="191" man="1"/>
    <brk id="78" max="191" man="1"/>
    <brk id="113" max="191" man="1"/>
    <brk id="148" max="191" man="1"/>
    <brk id="183" max="191" man="1"/>
    <brk id="218" max="19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Пользователь</cp:lastModifiedBy>
  <cp:lastPrinted>2017-07-14T13:39:22Z</cp:lastPrinted>
  <dcterms:created xsi:type="dcterms:W3CDTF">2017-07-05T15:15:26Z</dcterms:created>
  <dcterms:modified xsi:type="dcterms:W3CDTF">2017-07-14T13:40:21Z</dcterms:modified>
  <cp:category/>
  <cp:version/>
  <cp:contentType/>
  <cp:contentStatus/>
</cp:coreProperties>
</file>