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дод1 до поясн Розр ФОП" sheetId="9" r:id="rId9"/>
    <sheet name="дод2до поясн претенз позов робо" sheetId="10" r:id="rId10"/>
    <sheet name="дод3 до поясн Відомості про ман" sheetId="11" r:id="rId11"/>
    <sheet name="дод1 до поясн Розр ФОП (2)" sheetId="12" r:id="rId12"/>
    <sheet name="Для Финплана" sheetId="13" r:id="rId13"/>
    <sheet name="Разьяснення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>#N/A</definedName>
    <definedName name="aa">(#N/A,#N/A)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#N/A</definedName>
    <definedName name="dPPIb">#N/A</definedName>
    <definedName name="ds">'[9]7  Інші витрати'!#REF!</definedName>
    <definedName name="Excel_BuiltIn_Database">'[10]Ener '!$A$1:$G$2645</definedName>
    <definedName name="Excel_BuiltIn_Print_Area" localSheetId="7">'6.2. Інша інфо_2'!$B$1:$AG$72</definedName>
    <definedName name="Excel_BuiltIn_Print_Area" localSheetId="1">'I. Фін результат'!$B$1:$L$107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0">'Осн. фін. пок.'!$44:$44</definedName>
    <definedName name="Заголовки_для_печати_МИ">(#N/A,#N/A)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Коефіцієнти'!$A$1:$H$14</definedName>
    <definedName name="_xlnm.Print_Area" localSheetId="6">'6.1. Інша інфо_1'!$A$1:$O$65</definedName>
    <definedName name="_xlnm.Print_Area" localSheetId="7">'6.2. Інша інфо_2'!$A$1:$AG$72</definedName>
    <definedName name="_xlnm.Print_Area" localSheetId="1">'I. Фін результат'!$A$1:$L$107</definedName>
    <definedName name="_xlnm.Print_Area" localSheetId="4">'IV. Кап. інвестиції'!$A$1:$J$18</definedName>
    <definedName name="_xlnm.Print_Area" localSheetId="12">'Для Финплана'!$A$1:$S$37</definedName>
    <definedName name="_xlnm.Print_Area" localSheetId="8">'дод1 до поясн Розр ФОП'!$A$1:$S$41</definedName>
    <definedName name="_xlnm.Print_Area" localSheetId="11">'дод1 до поясн Розр ФОП (2)'!$A$1:$S$37</definedName>
    <definedName name="_xlnm.Print_Area" localSheetId="9">'дод2до поясн претенз позов робо'!$A$1:$O$26</definedName>
    <definedName name="_xlnm.Print_Area" localSheetId="2">'ІІ. Розр. з бюджетом'!$A$1:$J$37</definedName>
    <definedName name="_xlnm.Print_Area" localSheetId="3">'ІІІ. Рух грош. коштів'!$A$1:$J$89</definedName>
    <definedName name="_xlnm.Print_Area" localSheetId="0">'Осн. фін. пок.'!$A$1:$F$90</definedName>
    <definedName name="_xlnm.Print_Area" localSheetId="13">'Разьяснення'!$A$1:$D$60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<sst xmlns="http://schemas.openxmlformats.org/spreadsheetml/2006/main" count="1307" uniqueCount="747">
  <si>
    <t>ПОГОДЖЕНО</t>
  </si>
  <si>
    <t xml:space="preserve">ЗАТВЕРДЖЕНО  </t>
  </si>
  <si>
    <t>Директор департаменту бюджету та фінансів             міської ради</t>
  </si>
  <si>
    <t xml:space="preserve"> рішенням міськвиконкому </t>
  </si>
  <si>
    <t>_______________________  С.П. Гаращук</t>
  </si>
  <si>
    <t>від "__" _________ 20     р. № ____</t>
  </si>
  <si>
    <t xml:space="preserve">        (підпис)</t>
  </si>
  <si>
    <t xml:space="preserve">від "____" __________________ 20    р. </t>
  </si>
  <si>
    <t>М. П.</t>
  </si>
  <si>
    <t>Начальник управління охорони здоров`я            міської ради</t>
  </si>
  <si>
    <t>_____________________________ М.О.Місюрова</t>
  </si>
  <si>
    <t xml:space="preserve">  (підпис)</t>
  </si>
  <si>
    <t>Рік 2018</t>
  </si>
  <si>
    <t>Коди</t>
  </si>
  <si>
    <r>
      <rPr>
        <sz val="14"/>
        <rFont val="Times New Roman"/>
        <family val="1"/>
      </rPr>
      <t xml:space="preserve">Підприємство             </t>
    </r>
    <r>
      <rPr>
        <b/>
        <i/>
        <sz val="14"/>
        <rFont val="Times New Roman"/>
        <family val="1"/>
      </rPr>
      <t xml:space="preserve"> Комунальне підприємство «Центр захисту тварин»                        Житомирської міської ради </t>
    </r>
    <r>
      <rPr>
        <sz val="14"/>
        <rFont val="Times New Roman"/>
        <family val="1"/>
      </rPr>
      <t xml:space="preserve">            </t>
    </r>
  </si>
  <si>
    <t xml:space="preserve">за ЄДРПОУ </t>
  </si>
  <si>
    <r>
      <rPr>
        <sz val="14"/>
        <rFont val="Times New Roman"/>
        <family val="1"/>
      </rPr>
      <t xml:space="preserve">Організаційно-правова форма </t>
    </r>
    <r>
      <rPr>
        <b/>
        <i/>
        <sz val="14"/>
        <rFont val="Times New Roman"/>
        <family val="1"/>
      </rPr>
      <t>комунальне підприємство</t>
    </r>
  </si>
  <si>
    <t>за КОПФГ</t>
  </si>
  <si>
    <r>
      <rPr>
        <sz val="14"/>
        <rFont val="Times New Roman"/>
        <family val="1"/>
      </rPr>
      <t xml:space="preserve">Територія                             </t>
    </r>
    <r>
      <rPr>
        <b/>
        <sz val="14"/>
        <rFont val="Times New Roman"/>
        <family val="1"/>
      </rPr>
      <t xml:space="preserve"> Корольовський район</t>
    </r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</si>
  <si>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</si>
  <si>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Житомирська міська рада</t>
    </r>
  </si>
  <si>
    <t>за СПОДУ</t>
  </si>
  <si>
    <r>
      <rPr>
        <sz val="14"/>
        <rFont val="Times New Roman"/>
        <family val="1"/>
      </rPr>
      <t xml:space="preserve">Галузь                  </t>
    </r>
    <r>
      <rPr>
        <b/>
        <sz val="14"/>
        <rFont val="Times New Roman"/>
        <family val="1"/>
      </rPr>
      <t xml:space="preserve">Ветеринарне обслуговування </t>
    </r>
  </si>
  <si>
    <t>за ЗКГНГ</t>
  </si>
  <si>
    <r>
      <rPr>
        <sz val="14"/>
        <rFont val="Times New Roman"/>
        <family val="1"/>
      </rPr>
      <t xml:space="preserve">Вид економічної діяльності  </t>
    </r>
    <r>
      <rPr>
        <b/>
        <i/>
        <sz val="14"/>
        <rFont val="Times New Roman"/>
        <family val="1"/>
      </rPr>
      <t xml:space="preserve">Ветеринарна діяльність </t>
    </r>
  </si>
  <si>
    <t xml:space="preserve">за  КВЕД  </t>
  </si>
  <si>
    <t>75.00</t>
  </si>
  <si>
    <t>Одиниця виміру, тис. гривень</t>
  </si>
  <si>
    <t>Стандарти звітності П(с)БОУ</t>
  </si>
  <si>
    <t>v</t>
  </si>
  <si>
    <t>Форма власності            комунальна власність</t>
  </si>
  <si>
    <t>Стандарти звітності МСФЗ</t>
  </si>
  <si>
    <t>Середньооблікова кількість штатних працівників</t>
  </si>
  <si>
    <t>Місцезнаходження      м.Житомир, вул. С.Параджанова, буд. 87</t>
  </si>
  <si>
    <t>Телефон                                         55-00-20</t>
  </si>
  <si>
    <t>Прізвище та ініціали директора      Мельник О.В.</t>
  </si>
  <si>
    <r>
      <rPr>
        <b/>
        <sz val="14"/>
        <rFont val="Times New Roman"/>
        <family val="1"/>
      </rPr>
      <t>ФІНАНСОВИЙ ПЛАН ПІДПРИЄМСТВА НА _</t>
    </r>
    <r>
      <rPr>
        <b/>
        <u val="single"/>
        <sz val="14"/>
        <rFont val="Times New Roman"/>
        <family val="1"/>
      </rPr>
      <t>2018</t>
    </r>
    <r>
      <rPr>
        <b/>
        <sz val="14"/>
        <rFont val="Times New Roman"/>
        <family val="1"/>
      </rPr>
      <t>_ рік</t>
    </r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</si>
  <si>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</si>
  <si>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</si>
  <si>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</si>
  <si>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</si>
  <si>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</si>
  <si>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</t>
  </si>
  <si>
    <t>Плановий рік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</si>
  <si>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</si>
  <si>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</si>
  <si>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</si>
  <si>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</si>
  <si>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</si>
  <si>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</si>
  <si>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доходи/витрати</t>
  </si>
  <si>
    <t>Фінансовий результат від операційної діяльності</t>
  </si>
  <si>
    <t>Доходи/витрати від фінансової та інвестиційної діяльності</t>
  </si>
  <si>
    <t>Інші доходи/витрати</t>
  </si>
  <si>
    <t>Фінансовий результат до оподаткування</t>
  </si>
  <si>
    <t>Витрати (дохід) з податку на прибуток</t>
  </si>
  <si>
    <t>Чистий  фінансовий результат</t>
  </si>
  <si>
    <t>Коефіцієнт рентабельності діяльності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</si>
  <si>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</si>
  <si>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</si>
  <si>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</si>
  <si>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r>
      <rPr>
        <sz val="14"/>
        <rFont val="Times New Roman"/>
        <family val="1"/>
      </rPr>
      <t xml:space="preserve">Податок на додану вартість нарахований/до відшкодування </t>
    </r>
    <r>
      <rPr>
        <sz val="12"/>
        <rFont val="Times New Roman"/>
        <family val="1"/>
      </rPr>
      <t>(з мінусом)</t>
    </r>
  </si>
  <si>
    <t>2120 / 2130</t>
  </si>
  <si>
    <t>Інші податки, збори, обов'язкові платежі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</si>
  <si>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</si>
  <si>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</si>
  <si>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</si>
  <si>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</si>
  <si>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Грошові кошти на кінець періоду</t>
  </si>
  <si>
    <t>Чистий грошовий потік</t>
  </si>
  <si>
    <t>IV. Капітальні інвестиції</t>
  </si>
  <si>
    <t>Капітальні інвестиції</t>
  </si>
  <si>
    <t>V. Коефіцієнтний аналіз</t>
  </si>
  <si>
    <t xml:space="preserve">Коефіцієнт рентабельності активів
</t>
  </si>
  <si>
    <t xml:space="preserve">Коефіцієнт фінансової стійкості
</t>
  </si>
  <si>
    <t>Показник фондовіддачі</t>
  </si>
  <si>
    <t>VI.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</si>
  <si>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</si>
  <si>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</si>
  <si>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</si>
  <si>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</si>
  <si>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</si>
  <si>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</si>
  <si>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</si>
  <si>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</si>
  <si>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</si>
  <si>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</si>
  <si>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Директор</t>
  </si>
  <si>
    <t>О.В. Мельник</t>
  </si>
  <si>
    <t>(посада)</t>
  </si>
  <si>
    <t>(підпис)</t>
  </si>
  <si>
    <t>I. Формування фінансових результатів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</si>
  <si>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</si>
  <si>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</si>
  <si>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    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</si>
  <si>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</si>
  <si>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</si>
  <si>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</si>
  <si>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</si>
  <si>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</si>
  <si>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r>
      <rPr>
        <b/>
        <sz val="11.5"/>
        <rFont val="Times New Roman"/>
        <family val="1"/>
      </rPr>
      <t xml:space="preserve">Чистий дохід від реалізації продукції (товарів, робіт, послуг) </t>
    </r>
    <r>
      <rPr>
        <i/>
        <sz val="11.5"/>
        <rFont val="Times New Roman"/>
        <family val="1"/>
      </rPr>
      <t>(розшифрувати)</t>
    </r>
  </si>
  <si>
    <t>Виручка від реалізації товарів робіт, послуг</t>
  </si>
  <si>
    <t>1000/1</t>
  </si>
  <si>
    <t>Заходи щодо належного поводження з безпритульними та домашніми тваринами (відлов, стерилізація, підбір загиблих безпритульних тварин тощо)</t>
  </si>
  <si>
    <t>1000/2</t>
  </si>
  <si>
    <r>
      <rPr>
        <b/>
        <sz val="11.5"/>
        <rFont val="Times New Roman"/>
        <family val="1"/>
      </rPr>
      <t>Собівартість реалізованої продукції (товарів, робіт, послуг)</t>
    </r>
    <r>
      <rPr>
        <i/>
        <sz val="11.5"/>
        <rFont val="Times New Roman"/>
        <family val="1"/>
      </rPr>
      <t xml:space="preserve"> (розшифрувати)</t>
    </r>
  </si>
  <si>
    <t xml:space="preserve">   витрати на сировину та основні матеріали</t>
  </si>
  <si>
    <t xml:space="preserve">   витрати на паливо (дрова, паливно - мастильні матеріали)</t>
  </si>
  <si>
    <t>(    )</t>
  </si>
  <si>
    <t xml:space="preserve">   витрати на електроенергію</t>
  </si>
  <si>
    <t xml:space="preserve">   витрати на оплату праці</t>
  </si>
  <si>
    <t xml:space="preserve">   відрахування на соціальні заходи</t>
  </si>
  <si>
    <t xml:space="preserve">   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</si>
  <si>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   амортизація основних засобів і нематеріальних активів</t>
  </si>
  <si>
    <r>
      <rPr>
        <sz val="11.5"/>
        <rFont val="Times New Roman"/>
        <family val="1"/>
      </rPr>
      <t xml:space="preserve">  інші витрати </t>
    </r>
    <r>
      <rPr>
        <i/>
        <sz val="11.5"/>
        <rFont val="Times New Roman"/>
        <family val="1"/>
      </rPr>
      <t>(розшифрувати)</t>
    </r>
  </si>
  <si>
    <t>Асенізаторські послуги (очищення вигрібних ям), вивоз мусора</t>
  </si>
  <si>
    <t>1018/1</t>
  </si>
  <si>
    <t>Технічне обслуговування автомобіля</t>
  </si>
  <si>
    <t>1018/2</t>
  </si>
  <si>
    <t>Будівельні матеріали</t>
  </si>
  <si>
    <t>1018/3</t>
  </si>
  <si>
    <t>Миючі засоби</t>
  </si>
  <si>
    <t>1018/4</t>
  </si>
  <si>
    <t>Сантехнічні товари</t>
  </si>
  <si>
    <t>1018/5</t>
  </si>
  <si>
    <t>Господарчі товари</t>
  </si>
  <si>
    <t>1018/6</t>
  </si>
  <si>
    <t>Канцтовари, додаткові витрати на закуп.</t>
  </si>
  <si>
    <t>1018/7</t>
  </si>
  <si>
    <r>
      <rPr>
        <b/>
        <i/>
        <sz val="11.5"/>
        <rFont val="Times New Roman"/>
        <family val="1"/>
      </rPr>
      <t>Валовий прибуток</t>
    </r>
    <r>
      <rPr>
        <b/>
        <sz val="11.5"/>
        <rFont val="Times New Roman"/>
        <family val="1"/>
      </rPr>
      <t xml:space="preserve"> (збиток)</t>
    </r>
  </si>
  <si>
    <r>
      <rPr>
        <b/>
        <sz val="11.5"/>
        <rFont val="Times New Roman"/>
        <family val="1"/>
      </rPr>
      <t>Інші операційні доходи</t>
    </r>
    <r>
      <rPr>
        <sz val="11.5"/>
        <rFont val="Times New Roman"/>
        <family val="1"/>
      </rPr>
      <t xml:space="preserve"> </t>
    </r>
    <r>
      <rPr>
        <i/>
        <sz val="11.5"/>
        <rFont val="Times New Roman"/>
        <family val="1"/>
      </rPr>
      <t>(розшифрувати)</t>
    </r>
    <r>
      <rPr>
        <sz val="11.5"/>
        <rFont val="Times New Roman"/>
        <family val="1"/>
      </rPr>
      <t>, у тому числі:</t>
    </r>
  </si>
  <si>
    <t>курсові різниці</t>
  </si>
  <si>
    <r>
      <rPr>
        <b/>
        <sz val="11.5"/>
        <rFont val="Times New Roman"/>
        <family val="1"/>
      </rPr>
      <t>Адміністративні витрати,</t>
    </r>
    <r>
      <rPr>
        <sz val="11.5"/>
        <rFont val="Times New Roman"/>
        <family val="1"/>
      </rPr>
      <t xml:space="preserve"> у тому числі:</t>
    </r>
  </si>
  <si>
    <t xml:space="preserve">  витрати, пов'язані з використанням власних службових автомобілів</t>
  </si>
  <si>
    <t xml:space="preserve">   витрати на оренду службових автомобілів</t>
  </si>
  <si>
    <t xml:space="preserve">   витрати на консалтингові послуги</t>
  </si>
  <si>
    <t xml:space="preserve">   витрати на страхові послуги</t>
  </si>
  <si>
    <t xml:space="preserve">   витрати на аудиторські послуги</t>
  </si>
  <si>
    <t xml:space="preserve">   витрати на службові відрядження</t>
  </si>
  <si>
    <t xml:space="preserve">   витрати на зв’язок</t>
  </si>
  <si>
    <t xml:space="preserve">   амортизація основних засобів і нематеріальних активів загальногосподарського призначення</t>
  </si>
  <si>
    <t xml:space="preserve">   витрати на операційну оренду основних засобів та роялті, що мають загальногосподарське призначення</t>
  </si>
  <si>
    <t xml:space="preserve">   витрати на страхування майна загальногосподарського призначення</t>
  </si>
  <si>
    <t xml:space="preserve">   витрати на страхування загальногосподарського персоналу</t>
  </si>
  <si>
    <t>організаційно-технічні послуги, у тому числі :</t>
  </si>
  <si>
    <t>Технічне забезпечення та адміністрування програмного забезпечення , медок.</t>
  </si>
  <si>
    <t>1054/1</t>
  </si>
  <si>
    <t>Послуги банка за касове обслуговування</t>
  </si>
  <si>
    <t>1054/2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</si>
  <si>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</si>
  <si>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</si>
  <si>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</si>
  <si>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</si>
  <si>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</si>
  <si>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</si>
  <si>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</si>
  <si>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r>
      <rPr>
        <sz val="11.5"/>
        <rFont val="Times New Roman"/>
        <family val="1"/>
      </rPr>
      <t xml:space="preserve">інші адміністративні витрати </t>
    </r>
    <r>
      <rPr>
        <i/>
        <sz val="11.5"/>
        <rFont val="Times New Roman"/>
        <family val="1"/>
      </rPr>
      <t>(розшифрувати)</t>
    </r>
  </si>
  <si>
    <t>послуги зв`язку та інтернету</t>
  </si>
  <si>
    <t>1062/1</t>
  </si>
  <si>
    <t>податок на землю</t>
  </si>
  <si>
    <t>1062/2</t>
  </si>
  <si>
    <t>розрахунково-касове обслуговування</t>
  </si>
  <si>
    <t>1062/3</t>
  </si>
  <si>
    <t>Інформаційне та технічне обслуговання на оформлення з Бюро технічної інвентаризації</t>
  </si>
  <si>
    <t>1062/4</t>
  </si>
  <si>
    <t>Витрати на збут, у тому числі:</t>
  </si>
  <si>
    <t>витрати на оплату праці</t>
  </si>
  <si>
    <t>відрахування на соціальні заходи</t>
  </si>
  <si>
    <t>транспортні витрати</t>
  </si>
  <si>
    <t>амортизація основних засобів і нематеріальних активів</t>
  </si>
  <si>
    <t>витрати на рекламу</t>
  </si>
  <si>
    <t>витрати на зберігання та упаковку</t>
  </si>
  <si>
    <r>
      <rPr>
        <sz val="11.5"/>
        <rFont val="Times New Roman"/>
        <family val="1"/>
      </rPr>
      <t xml:space="preserve">інші витрати на збут </t>
    </r>
    <r>
      <rPr>
        <i/>
        <sz val="11.5"/>
        <rFont val="Times New Roman"/>
        <family val="1"/>
      </rPr>
      <t>(розшифрувати)</t>
    </r>
  </si>
  <si>
    <r>
      <rPr>
        <b/>
        <sz val="11.5"/>
        <rFont val="Times New Roman"/>
        <family val="1"/>
      </rPr>
      <t>Інші операційні витрати усього,</t>
    </r>
    <r>
      <rPr>
        <sz val="11.5"/>
        <rFont val="Times New Roman"/>
        <family val="1"/>
      </rPr>
      <t xml:space="preserve"> у тому числі: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</si>
  <si>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</si>
  <si>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</si>
  <si>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</si>
  <si>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r>
      <rPr>
        <sz val="11.5"/>
        <rFont val="Times New Roman"/>
        <family val="1"/>
      </rPr>
      <t xml:space="preserve">інші операційні витрати </t>
    </r>
    <r>
      <rPr>
        <i/>
        <sz val="11.5"/>
        <rFont val="Times New Roman"/>
        <family val="1"/>
      </rPr>
      <t>(розшифрувати)</t>
    </r>
  </si>
  <si>
    <r>
      <rPr>
        <b/>
        <sz val="11.5"/>
        <rFont val="Times New Roman"/>
        <family val="1"/>
      </rPr>
      <t xml:space="preserve">Дохід від участі в капіталі </t>
    </r>
    <r>
      <rPr>
        <i/>
        <sz val="11.5"/>
        <rFont val="Times New Roman"/>
        <family val="1"/>
      </rPr>
      <t>(розшифрувати)</t>
    </r>
  </si>
  <si>
    <r>
      <rPr>
        <b/>
        <sz val="11.5"/>
        <rFont val="Times New Roman"/>
        <family val="1"/>
      </rPr>
      <t>Інші фінансові доходи</t>
    </r>
    <r>
      <rPr>
        <i/>
        <sz val="11.5"/>
        <rFont val="Times New Roman"/>
        <family val="1"/>
      </rPr>
      <t xml:space="preserve"> (розшифрувати)</t>
    </r>
  </si>
  <si>
    <r>
      <rPr>
        <b/>
        <sz val="11.5"/>
        <rFont val="Times New Roman"/>
        <family val="1"/>
      </rPr>
      <t>Втрати від участі в капіталі</t>
    </r>
    <r>
      <rPr>
        <i/>
        <sz val="11.5"/>
        <rFont val="Times New Roman"/>
        <family val="1"/>
      </rPr>
      <t xml:space="preserve"> (розшифрувати)</t>
    </r>
  </si>
  <si>
    <r>
      <rPr>
        <b/>
        <sz val="11.5"/>
        <rFont val="Times New Roman"/>
        <family val="1"/>
      </rPr>
      <t>Фінансові витрати</t>
    </r>
    <r>
      <rPr>
        <i/>
        <sz val="11.5"/>
        <rFont val="Times New Roman"/>
        <family val="1"/>
      </rPr>
      <t xml:space="preserve"> (розшифрувати)</t>
    </r>
  </si>
  <si>
    <r>
      <rPr>
        <b/>
        <sz val="11.5"/>
        <rFont val="Times New Roman"/>
        <family val="1"/>
      </rPr>
      <t xml:space="preserve">Інші доходи </t>
    </r>
    <r>
      <rPr>
        <i/>
        <sz val="11.5"/>
        <rFont val="Times New Roman"/>
        <family val="1"/>
      </rPr>
      <t>(розшифрувати)</t>
    </r>
    <r>
      <rPr>
        <b/>
        <sz val="11.5"/>
        <rFont val="Times New Roman"/>
        <family val="1"/>
      </rPr>
      <t xml:space="preserve">, </t>
    </r>
    <r>
      <rPr>
        <sz val="11.5"/>
        <rFont val="Times New Roman"/>
        <family val="1"/>
      </rPr>
      <t xml:space="preserve">у тому числі: </t>
    </r>
  </si>
  <si>
    <t>Фінансування з міського бюджету на придбання мікрочіпів та сканера для забезпечення обліку, реєстрації та електронної ідентифікації безпритульних та домашніх тварин</t>
  </si>
  <si>
    <t>1150/1</t>
  </si>
  <si>
    <r>
      <rPr>
        <b/>
        <sz val="11.5"/>
        <rFont val="Times New Roman"/>
        <family val="1"/>
      </rPr>
      <t xml:space="preserve">Інші витрати </t>
    </r>
    <r>
      <rPr>
        <i/>
        <sz val="11.5"/>
        <rFont val="Times New Roman"/>
        <family val="1"/>
      </rPr>
      <t>(розшифрувати),</t>
    </r>
    <r>
      <rPr>
        <sz val="11.5"/>
        <rFont val="Times New Roman"/>
        <family val="1"/>
      </rPr>
      <t xml:space="preserve"> у тому числі:</t>
    </r>
  </si>
  <si>
    <t>Витрати за закупівлю мікрочіпів і сканеру</t>
  </si>
  <si>
    <t>1160/1</t>
  </si>
  <si>
    <t xml:space="preserve">Прибуток (збиток) від  припиненої діяльності після оподаткування </t>
  </si>
  <si>
    <t>Чистий  фінансовий результат, у тому числі:</t>
  </si>
  <si>
    <t xml:space="preserve">прибуток </t>
  </si>
  <si>
    <t>збиток</t>
  </si>
  <si>
    <t>Неконтрольована частка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</si>
  <si>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</si>
  <si>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</si>
  <si>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 (рядок 1110 + рядок 1120 - рядок 1130 - рядок 1140)</t>
  </si>
  <si>
    <t>Інші доходи/витрати
(рядок 1150 - рядок 1160)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</si>
  <si>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</si>
  <si>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</si>
  <si>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</si>
  <si>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</si>
  <si>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</si>
  <si>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</si>
  <si>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</si>
  <si>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</si>
  <si>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</si>
  <si>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</si>
  <si>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</si>
  <si>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_________________________</t>
  </si>
  <si>
    <t xml:space="preserve">О.В. Мельник   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</si>
  <si>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</si>
  <si>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</si>
  <si>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</si>
  <si>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Плановий рік (усього)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</si>
  <si>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</si>
  <si>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</si>
  <si>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</si>
  <si>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</si>
  <si>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</si>
  <si>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</si>
  <si>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</si>
  <si>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</si>
  <si>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</si>
  <si>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премії та виплати згідно кол.договора</t>
  </si>
  <si>
    <t>2060/1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</si>
  <si>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</si>
  <si>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</si>
  <si>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Відрахування частини чистого прибутку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</si>
  <si>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</si>
  <si>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</si>
  <si>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r>
      <rPr>
        <b/>
        <sz val="12"/>
        <rFont val="Times New Roman"/>
        <family val="1"/>
      </rPr>
      <t xml:space="preserve">Інші поточні податки, збори, обов'язкові платежі до державного та місцевих бюджетів, </t>
    </r>
    <r>
      <rPr>
        <sz val="12"/>
        <rFont val="Times New Roman"/>
        <family val="1"/>
      </rPr>
      <t>у тому числі:</t>
    </r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</si>
  <si>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</si>
  <si>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</si>
  <si>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</si>
  <si>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</si>
  <si>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</si>
  <si>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</si>
  <si>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</si>
  <si>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</si>
  <si>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</si>
  <si>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</si>
  <si>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(військовий збір)</t>
  </si>
  <si>
    <t xml:space="preserve">Єдиний внесок на загальнообов'язко-ве державне соціальне страхування                              </t>
  </si>
  <si>
    <t>_____________________________</t>
  </si>
  <si>
    <t xml:space="preserve">  О.В. Мельник</t>
  </si>
  <si>
    <t xml:space="preserve">                                     (посада)</t>
  </si>
  <si>
    <t xml:space="preserve">                    (підпис)</t>
  </si>
  <si>
    <t>Код
рядка</t>
  </si>
  <si>
    <t>Факт
минулого
року</t>
  </si>
  <si>
    <t>Фінансовий
план
поточного
року</t>
  </si>
  <si>
    <t>в тому числі по кварталам</t>
  </si>
  <si>
    <t>І. Рух коштів у результаті операційної діяльності</t>
  </si>
  <si>
    <t>Надходження грошових коштів від операційної діяльності</t>
  </si>
  <si>
    <t>3000</t>
  </si>
  <si>
    <t>3010</t>
  </si>
  <si>
    <r>
      <rPr>
        <sz val="11.5"/>
        <rFont val="Times New Roman"/>
        <family val="1"/>
      </rPr>
      <t xml:space="preserve">Цільове фінансування </t>
    </r>
    <r>
      <rPr>
        <i/>
        <sz val="11.5"/>
        <rFont val="Times New Roman"/>
        <family val="1"/>
      </rPr>
      <t>(розшифрувати)</t>
    </r>
  </si>
  <si>
    <t>3020</t>
  </si>
  <si>
    <t>3020/1</t>
  </si>
  <si>
    <t>Отримання короткострокових кредитів</t>
  </si>
  <si>
    <t>3030</t>
  </si>
  <si>
    <r>
      <rPr>
        <sz val="11.5"/>
        <rFont val="Times New Roman"/>
        <family val="1"/>
      </rPr>
      <t>Аванси одержані</t>
    </r>
    <r>
      <rPr>
        <i/>
        <sz val="11.5"/>
        <rFont val="Times New Roman"/>
        <family val="1"/>
      </rPr>
      <t xml:space="preserve"> (розшифрувати)</t>
    </r>
  </si>
  <si>
    <t>3040</t>
  </si>
  <si>
    <r>
      <rPr>
        <sz val="11.5"/>
        <rFont val="Times New Roman"/>
        <family val="1"/>
      </rPr>
      <t xml:space="preserve">Інші надходження </t>
    </r>
    <r>
      <rPr>
        <i/>
        <sz val="11.5"/>
        <rFont val="Times New Roman"/>
        <family val="1"/>
      </rPr>
      <t>(розшифрувати)</t>
    </r>
  </si>
  <si>
    <t>3050</t>
  </si>
  <si>
    <t>відшкодування комун. та господ. витрат суборендатором</t>
  </si>
  <si>
    <t>3050/1</t>
  </si>
  <si>
    <t>Видатки грошових коштів операційної діяльності</t>
  </si>
  <si>
    <t>3060</t>
  </si>
  <si>
    <t>Розрахунки за товари, роботи та послуги</t>
  </si>
  <si>
    <t>3070</t>
  </si>
  <si>
    <t>Розрахунки з оплати праці</t>
  </si>
  <si>
    <t>3080</t>
  </si>
  <si>
    <t>Повернення короткострокових кредитів</t>
  </si>
  <si>
    <t>3090</t>
  </si>
  <si>
    <r>
      <rPr>
        <sz val="11.5"/>
        <rFont val="Times New Roman"/>
        <family val="1"/>
      </rPr>
      <t>Платежі до бюджету</t>
    </r>
    <r>
      <rPr>
        <i/>
        <sz val="11.5"/>
        <rFont val="Times New Roman"/>
        <family val="1"/>
      </rPr>
      <t xml:space="preserve"> (в т.ч.)</t>
    </r>
  </si>
  <si>
    <t>3100</t>
  </si>
  <si>
    <t>податок на прибуток</t>
  </si>
  <si>
    <t>3101</t>
  </si>
  <si>
    <t>3102</t>
  </si>
  <si>
    <t>військовий збір</t>
  </si>
  <si>
    <t>3103</t>
  </si>
  <si>
    <t>3104</t>
  </si>
  <si>
    <r>
      <rPr>
        <sz val="11.5"/>
        <rFont val="Times New Roman"/>
        <family val="1"/>
      </rPr>
      <t xml:space="preserve">Інші витрати </t>
    </r>
    <r>
      <rPr>
        <i/>
        <sz val="11.5"/>
        <rFont val="Times New Roman"/>
        <family val="1"/>
      </rPr>
      <t>(в т.ч.)</t>
    </r>
  </si>
  <si>
    <t>3110</t>
  </si>
  <si>
    <t>єдиний внесок на загальнообов"язкове державне соціальне страхування</t>
  </si>
  <si>
    <t>3111</t>
  </si>
  <si>
    <t>Чистий рух грошових коштів операційної діяльності</t>
  </si>
  <si>
    <t>3120</t>
  </si>
  <si>
    <t>ІІ. Рух коштів у результаті інвестиційної діяльності</t>
  </si>
  <si>
    <t>Надходження грошових коштів від інвестиційної діяльності</t>
  </si>
  <si>
    <t>3200</t>
  </si>
  <si>
    <t>Виручка від реалізації основних фондів</t>
  </si>
  <si>
    <t>3210</t>
  </si>
  <si>
    <t>Виручка від реалізації нематеріальних активів</t>
  </si>
  <si>
    <t>3220</t>
  </si>
  <si>
    <t>Надходження від продажу акцій та облігацій</t>
  </si>
  <si>
    <t>3230</t>
  </si>
  <si>
    <t>Надходження від отриманих:</t>
  </si>
  <si>
    <t xml:space="preserve"> відсотків </t>
  </si>
  <si>
    <t>3240</t>
  </si>
  <si>
    <t xml:space="preserve"> дивідендів</t>
  </si>
  <si>
    <t>3250</t>
  </si>
  <si>
    <r>
      <rPr>
        <sz val="11.5"/>
        <rFont val="Times New Roman"/>
        <family val="1"/>
      </rPr>
      <t>Інші надходження</t>
    </r>
    <r>
      <rPr>
        <i/>
        <sz val="11.5"/>
        <rFont val="Times New Roman"/>
        <family val="1"/>
      </rPr>
      <t xml:space="preserve"> (розшифрувати)</t>
    </r>
  </si>
  <si>
    <t>3260</t>
  </si>
  <si>
    <t>в тому числі:</t>
  </si>
  <si>
    <t>внески до статутного капіталу (розшифрувати)</t>
  </si>
  <si>
    <t>3260/1</t>
  </si>
  <si>
    <t>На придбання обладнання для ветеринарної клініки та кабінету фукціональної діагностики (придбання аналізаторів, міскроскопів, медичних препаратів, тощо.)</t>
  </si>
  <si>
    <t>3260/1/1</t>
  </si>
  <si>
    <t>На придбання комп'ютерної та офісної техніки на створення матеріально-технічної бази</t>
  </si>
  <si>
    <t>3260/1/2</t>
  </si>
  <si>
    <t>інші надходження (розшифрувати), в т.ч.</t>
  </si>
  <si>
    <t>3260/2</t>
  </si>
  <si>
    <t>На придбання мікрочіпів та сканера для забезпечення обліку, реєстрації та електронної ідентифікації безпритульних та домашніх тварин</t>
  </si>
  <si>
    <t>3260/2/1</t>
  </si>
  <si>
    <t>Видатки грошових коштів інвестиційної діяльності</t>
  </si>
  <si>
    <t>3270</t>
  </si>
  <si>
    <r>
      <rPr>
        <sz val="11.5"/>
        <rFont val="Times New Roman"/>
        <family val="1"/>
      </rPr>
      <t xml:space="preserve">Придбання (створення) основних засобів, в тому числі за рахунок внесків до статутного капіталу </t>
    </r>
    <r>
      <rPr>
        <i/>
        <sz val="11.5"/>
        <rFont val="Times New Roman"/>
        <family val="1"/>
      </rPr>
      <t>(розшифрувати)</t>
    </r>
  </si>
  <si>
    <t>3280</t>
  </si>
  <si>
    <t>Обладнання для ветеринарної клініки та кабінету фукціональної діагностики (придбання аналізаторів, міскроскопів, медичних препаратів, тощо.)</t>
  </si>
  <si>
    <t>3280/1</t>
  </si>
  <si>
    <t>Комп'ютерної та офісної техніки на створення матеріально-технічної бази</t>
  </si>
  <si>
    <t>3280/2</t>
  </si>
  <si>
    <r>
      <rPr>
        <sz val="11.5"/>
        <rFont val="Times New Roman"/>
        <family val="1"/>
      </rPr>
      <t xml:space="preserve">Капітальне будівництво, в тому числі за рахунок внесків до статутного капіталу </t>
    </r>
    <r>
      <rPr>
        <i/>
        <sz val="11.5"/>
        <rFont val="Times New Roman"/>
        <family val="1"/>
      </rPr>
      <t xml:space="preserve">(розшифрувати)  </t>
    </r>
  </si>
  <si>
    <t>3290</t>
  </si>
  <si>
    <r>
      <rPr>
        <sz val="11.5"/>
        <rFont val="Times New Roman"/>
        <family val="1"/>
      </rPr>
      <t>Придбання (створення) нематеріаль-них активів</t>
    </r>
    <r>
      <rPr>
        <i/>
        <sz val="11.5"/>
        <rFont val="Times New Roman"/>
        <family val="1"/>
      </rPr>
      <t xml:space="preserve"> (розшифрувати) </t>
    </r>
  </si>
  <si>
    <t>3300</t>
  </si>
  <si>
    <t xml:space="preserve">Придбання акцій та облігацій  </t>
  </si>
  <si>
    <t>3310</t>
  </si>
  <si>
    <r>
      <rPr>
        <sz val="11.5"/>
        <rFont val="Times New Roman"/>
        <family val="1"/>
      </rPr>
      <t xml:space="preserve">Інші витрати </t>
    </r>
    <r>
      <rPr>
        <i/>
        <sz val="11.5"/>
        <rFont val="Times New Roman"/>
        <family val="1"/>
      </rPr>
      <t>(розшифрувати)</t>
    </r>
  </si>
  <si>
    <t>3320</t>
  </si>
  <si>
    <t>в тому числі</t>
  </si>
  <si>
    <t>3320/1</t>
  </si>
  <si>
    <t xml:space="preserve">інші витрати (розшифрувати) </t>
  </si>
  <si>
    <t>3320/2</t>
  </si>
  <si>
    <t>Мікрочіпів та сканера для забезпечення обліку, реєстрації та електронної ідентифікації безпритульних та домашніх тварин</t>
  </si>
  <si>
    <t>3320/21</t>
  </si>
  <si>
    <t>Чистий рух грошових коштів інвестиційної діяльності</t>
  </si>
  <si>
    <t>3330</t>
  </si>
  <si>
    <t>ІІІ. Рух коштів у результаті фінансової діяльності</t>
  </si>
  <si>
    <t>Надходження грошових коштів від фінансової діяльності</t>
  </si>
  <si>
    <t>3400</t>
  </si>
  <si>
    <t>Власного капіталу</t>
  </si>
  <si>
    <t>3410</t>
  </si>
  <si>
    <r>
      <rPr>
        <sz val="11.5"/>
        <rFont val="Times New Roman"/>
        <family val="1"/>
      </rPr>
      <t xml:space="preserve">Отримання коштів  за довгостроко-вими зобов'язаннями, </t>
    </r>
    <r>
      <rPr>
        <i/>
        <sz val="11.5"/>
        <rFont val="Times New Roman"/>
        <family val="1"/>
      </rPr>
      <t>у тому числі:</t>
    </r>
  </si>
  <si>
    <t>3420</t>
  </si>
  <si>
    <t>кредити</t>
  </si>
  <si>
    <t>3420/1</t>
  </si>
  <si>
    <t xml:space="preserve">позики </t>
  </si>
  <si>
    <t>3420/2</t>
  </si>
  <si>
    <t>облігації</t>
  </si>
  <si>
    <t>3420/3</t>
  </si>
  <si>
    <r>
      <rPr>
        <sz val="11.5"/>
        <rFont val="Times New Roman"/>
        <family val="1"/>
      </rPr>
      <t xml:space="preserve">Отримання коштів за короткостро-ковими зобов'язаннями, </t>
    </r>
    <r>
      <rPr>
        <i/>
        <sz val="11.5"/>
        <rFont val="Times New Roman"/>
        <family val="1"/>
      </rPr>
      <t>у тому числі:</t>
    </r>
  </si>
  <si>
    <t>3430</t>
  </si>
  <si>
    <t>3430/1</t>
  </si>
  <si>
    <t>3430/2</t>
  </si>
  <si>
    <t>3430/3</t>
  </si>
  <si>
    <r>
      <rPr>
        <sz val="11.5"/>
        <rFont val="Times New Roman"/>
        <family val="1"/>
      </rPr>
      <t xml:space="preserve">Цільове фінансування </t>
    </r>
    <r>
      <rPr>
        <i/>
        <sz val="11.5"/>
        <rFont val="Times New Roman"/>
        <family val="1"/>
      </rPr>
      <t xml:space="preserve"> (розшифрувати)</t>
    </r>
  </si>
  <si>
    <t>3440</t>
  </si>
  <si>
    <r>
      <rPr>
        <sz val="11.5"/>
        <rFont val="Times New Roman"/>
        <family val="1"/>
      </rPr>
      <t>Інші надходження</t>
    </r>
    <r>
      <rPr>
        <i/>
        <sz val="11.5"/>
        <rFont val="Times New Roman"/>
        <family val="1"/>
      </rPr>
      <t xml:space="preserve"> (розшифрувати) </t>
    </r>
  </si>
  <si>
    <t>3450</t>
  </si>
  <si>
    <t>Видатки грошових коштів фінансової діяльності</t>
  </si>
  <si>
    <t>3460</t>
  </si>
  <si>
    <t>Сплата дивідендів на комунальну частку/відрахувань частини чистого прибутку</t>
  </si>
  <si>
    <t>3470</t>
  </si>
  <si>
    <r>
      <rPr>
        <sz val="11.5"/>
        <rFont val="Times New Roman"/>
        <family val="1"/>
      </rPr>
      <t xml:space="preserve">Повернення коштів  за довгостроко-вими зобов'язаннями, </t>
    </r>
    <r>
      <rPr>
        <i/>
        <sz val="11.5"/>
        <rFont val="Times New Roman"/>
        <family val="1"/>
      </rPr>
      <t>у тому числі:</t>
    </r>
  </si>
  <si>
    <t>3480</t>
  </si>
  <si>
    <t>3480/1</t>
  </si>
  <si>
    <t>3480/2</t>
  </si>
  <si>
    <t>3480/3</t>
  </si>
  <si>
    <r>
      <rPr>
        <sz val="11.5"/>
        <rFont val="Times New Roman"/>
        <family val="1"/>
      </rPr>
      <t xml:space="preserve">Повернення коштів за короткостро-ковими зобов'язаннями, </t>
    </r>
    <r>
      <rPr>
        <i/>
        <sz val="11.5"/>
        <rFont val="Times New Roman"/>
        <family val="1"/>
      </rPr>
      <t>у тому числі:</t>
    </r>
  </si>
  <si>
    <t>3490</t>
  </si>
  <si>
    <t>3490/1</t>
  </si>
  <si>
    <t>3490/2</t>
  </si>
  <si>
    <t>3490/3</t>
  </si>
  <si>
    <t>3500</t>
  </si>
  <si>
    <t>3500/1</t>
  </si>
  <si>
    <t>Чистий рух коштів від фінансової діяльності </t>
  </si>
  <si>
    <t>3510</t>
  </si>
  <si>
    <t>Грошові кошти:</t>
  </si>
  <si>
    <t>на початок періоду</t>
  </si>
  <si>
    <t>3600</t>
  </si>
  <si>
    <t xml:space="preserve">Вплив зміни валютних курсів на залишок коштів </t>
  </si>
  <si>
    <t>3610</t>
  </si>
  <si>
    <t>на кінець періоду</t>
  </si>
  <si>
    <t>3620</t>
  </si>
  <si>
    <t>3630</t>
  </si>
  <si>
    <t>______________________</t>
  </si>
  <si>
    <t>(ПІБ)</t>
  </si>
  <si>
    <t>Головний бухгалтер</t>
  </si>
  <si>
    <t>О.С. Любімова</t>
  </si>
  <si>
    <t xml:space="preserve">IV. Капітальні інвестиції </t>
  </si>
  <si>
    <t>Капітальні інвестиції, усього,
у тому числі:</t>
  </si>
  <si>
    <r>
      <rPr>
        <sz val="12"/>
        <rFont val="Times New Roman"/>
        <family val="1"/>
      </rPr>
      <t>капітальне будівництво</t>
    </r>
    <r>
      <rPr>
        <i/>
        <sz val="12"/>
        <rFont val="Times New Roman"/>
        <family val="1"/>
      </rPr>
      <t xml:space="preserve"> (розшифрувати)</t>
    </r>
  </si>
  <si>
    <t>4010</t>
  </si>
  <si>
    <r>
      <rPr>
        <sz val="12"/>
        <rFont val="Times New Roman"/>
        <family val="1"/>
      </rPr>
      <t>придбання (виготовлення) основних засобів</t>
    </r>
    <r>
      <rPr>
        <i/>
        <sz val="12"/>
        <rFont val="Times New Roman"/>
        <family val="1"/>
      </rPr>
      <t xml:space="preserve"> (розшифрувати)</t>
    </r>
  </si>
  <si>
    <r>
      <rPr>
        <sz val="12"/>
        <rFont val="Times New Roman"/>
        <family val="1"/>
      </rPr>
      <t xml:space="preserve">придбання (виготовлення) інших необоротних матеріальних активів </t>
    </r>
    <r>
      <rPr>
        <i/>
        <sz val="12"/>
        <rFont val="Times New Roman"/>
        <family val="1"/>
      </rPr>
      <t xml:space="preserve"> (розшифрувати)</t>
    </r>
  </si>
  <si>
    <t>Створення ветеринарної клініки та кабінету фукціональної діагностики (придбання аналізаторів, мікроскопів, медичних препаратів, тощо)</t>
  </si>
  <si>
    <t>4030/1</t>
  </si>
  <si>
    <t>Сканер для забезпечення обліку, реєстрації та електронної ідентифікації безпритульних та домашніх тварин</t>
  </si>
  <si>
    <t>4030/2</t>
  </si>
  <si>
    <r>
      <rPr>
        <sz val="12"/>
        <rFont val="Times New Roman"/>
        <family val="1"/>
      </rPr>
      <t xml:space="preserve">придбання (створення) нематеріальних активів  </t>
    </r>
    <r>
      <rPr>
        <i/>
        <sz val="12"/>
        <rFont val="Times New Roman"/>
        <family val="1"/>
      </rPr>
      <t>(розшифрувати)</t>
    </r>
  </si>
  <si>
    <t>Придбання комп'ютерної та офісної техніки тощо.</t>
  </si>
  <si>
    <t>4040/1</t>
  </si>
  <si>
    <r>
      <rPr>
        <sz val="12"/>
        <rFont val="Times New Roman"/>
        <family val="1"/>
      </rPr>
      <t xml:space="preserve">модернізація, модифікація (добудова, дообладнання, реконструкція) основних засобів </t>
    </r>
    <r>
      <rPr>
        <i/>
        <sz val="12"/>
        <rFont val="Times New Roman"/>
        <family val="1"/>
      </rPr>
      <t xml:space="preserve"> (розшифрувати)</t>
    </r>
  </si>
  <si>
    <t xml:space="preserve">Примітка: При заповненні показників таблиці окремо зазначити витрати на фінансування заходів з енергозбереження. </t>
  </si>
  <si>
    <t>Код рядка</t>
  </si>
  <si>
    <t>Оптимальне значення</t>
  </si>
  <si>
    <t>Планові показники</t>
  </si>
  <si>
    <t>Примітки</t>
  </si>
  <si>
    <t>Коефіцієнти рентабельності та прибутковості</t>
  </si>
  <si>
    <t>Коефіцієнт рентабельності активів
(чистий фінансовий результат, рядок 1200 / вартість активів, рядок 6030)</t>
  </si>
  <si>
    <t>Збільшення</t>
  </si>
  <si>
    <t>Характеризує ефективність використання активів підприємства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</si>
  <si>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</si>
  <si>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</si>
  <si>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</si>
  <si>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</si>
  <si>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</si>
  <si>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</si>
  <si>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</si>
  <si>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</si>
  <si>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</si>
  <si>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Фондовіддача (вартість виробленої продукції/балансова вартість основних виробничих фондів)відношення вартості виробленої продукції до первісної середньорічної вартості основних виробничих фондів</t>
  </si>
  <si>
    <t>Характеризує ефективність використання основних засобів</t>
  </si>
  <si>
    <r>
      <rPr>
        <b/>
        <sz val="14"/>
        <rFont val="Times New Roman"/>
        <family val="1"/>
      </rPr>
      <t xml:space="preserve">    Керівник </t>
    </r>
    <r>
      <rPr>
        <sz val="14"/>
        <rFont val="Times New Roman"/>
        <family val="1"/>
      </rPr>
      <t xml:space="preserve"> </t>
    </r>
  </si>
  <si>
    <t xml:space="preserve">           (ініціали, прізвище)    </t>
  </si>
  <si>
    <t>Інформація</t>
  </si>
  <si>
    <r>
      <rPr>
        <b/>
        <sz val="14"/>
        <rFont val="Times New Roman"/>
        <family val="1"/>
      </rPr>
      <t>до фінансового плану на _</t>
    </r>
    <r>
      <rPr>
        <b/>
        <u val="single"/>
        <sz val="14"/>
        <rFont val="Times New Roman"/>
        <family val="1"/>
      </rPr>
      <t>2018</t>
    </r>
    <r>
      <rPr>
        <b/>
        <sz val="14"/>
        <rFont val="Times New Roman"/>
        <family val="1"/>
      </rPr>
      <t>_ рік</t>
    </r>
  </si>
  <si>
    <t>по Комунальному підприємству «Центр захисту тварин» Житомирської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</si>
  <si>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</si>
  <si>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</si>
  <si>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</si>
  <si>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минулого року</t>
  </si>
  <si>
    <t>План поточного року</t>
  </si>
  <si>
    <t>Плановий рік до плану поточного року, %</t>
  </si>
  <si>
    <t>Плановий рік до факту минулого року, %</t>
  </si>
  <si>
    <r>
      <rPr>
        <b/>
        <sz val="14"/>
        <rFont val="Times New Roman"/>
        <family val="1"/>
      </rPr>
      <t xml:space="preserve">Середньооблікова чисельність осіб, </t>
    </r>
    <r>
      <rPr>
        <i/>
        <sz val="14"/>
        <rFont val="Times New Roman"/>
        <family val="1"/>
      </rPr>
      <t>у тому числі:</t>
    </r>
  </si>
  <si>
    <t>директор</t>
  </si>
  <si>
    <t>адміністративно-управлінський персонал</t>
  </si>
  <si>
    <t>працівники</t>
  </si>
  <si>
    <r>
      <rPr>
        <b/>
        <sz val="14"/>
        <rFont val="Times New Roman"/>
        <family val="1"/>
      </rPr>
      <t xml:space="preserve">Фонд оплати праці, тис. гривень, </t>
    </r>
    <r>
      <rPr>
        <i/>
        <sz val="14"/>
        <rFont val="Times New Roman"/>
        <family val="1"/>
      </rPr>
      <t>у тому числі:</t>
    </r>
  </si>
  <si>
    <r>
      <rPr>
        <b/>
        <sz val="14"/>
        <rFont val="Times New Roman"/>
        <family val="1"/>
      </rPr>
      <t>Витрати на оплату праці, тис. гривень,</t>
    </r>
    <r>
      <rPr>
        <i/>
        <sz val="11"/>
        <rFont val="Times New Roman"/>
        <family val="1"/>
      </rPr>
      <t xml:space="preserve"> у тому числі:</t>
    </r>
  </si>
  <si>
    <r>
      <rPr>
        <b/>
        <sz val="14"/>
        <rFont val="Times New Roman"/>
        <family val="1"/>
      </rPr>
      <t xml:space="preserve">Середньомісячна заробітна плата одного працівника, </t>
    </r>
    <r>
      <rPr>
        <i/>
        <sz val="14"/>
        <rFont val="Times New Roman"/>
        <family val="1"/>
      </rPr>
      <t>гривень</t>
    </r>
  </si>
  <si>
    <r>
      <rPr>
        <b/>
        <sz val="14"/>
        <rFont val="Times New Roman"/>
        <family val="1"/>
      </rPr>
      <t xml:space="preserve">Середньомісячний дохід одного працівника, </t>
    </r>
    <r>
      <rPr>
        <i/>
        <sz val="14"/>
        <rFont val="Times New Roman"/>
        <family val="1"/>
      </rPr>
      <t>гривень</t>
    </r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</si>
  <si>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</si>
  <si>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Інформація про бізнес підприємства (код рядка 1000 фінансового плану)</t>
  </si>
  <si>
    <t>Перелік доходів від реалізації товарів, робіт, послуг (за видами)</t>
  </si>
  <si>
    <r>
      <rPr>
        <sz val="14"/>
        <rFont val="Times New Roman"/>
        <family val="1"/>
      </rPr>
      <t>Плановий _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  рік</t>
    </r>
  </si>
  <si>
    <t xml:space="preserve"> одиниця виміру</t>
  </si>
  <si>
    <t>кількість продукції/             наданих послуг</t>
  </si>
  <si>
    <t>ціна одиниці     (вартість  продукції/     наданих послуг), гривень</t>
  </si>
  <si>
    <t>чистий дохід  від реалізації продукції (товарів, робіт, послуг),     тис. гривень</t>
  </si>
  <si>
    <t>Дохід від надання платних ветеринарних послуг</t>
  </si>
  <si>
    <t>грн.</t>
  </si>
  <si>
    <t>не визнач.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</si>
  <si>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</si>
  <si>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</si>
  <si>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</si>
  <si>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</si>
  <si>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</si>
  <si>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</si>
  <si>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</si>
  <si>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</si>
  <si>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</si>
  <si>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</si>
  <si>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</si>
  <si>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</si>
  <si>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</si>
  <si>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</si>
  <si>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</si>
  <si>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</si>
  <si>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</si>
  <si>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</si>
  <si>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2"/>
        <rFont val="Times New Roman"/>
        <family val="1"/>
      </rPr>
      <t>у тому числі:</t>
    </r>
    <r>
      <rPr>
        <i/>
        <sz val="12"/>
        <rFont val="Times New Roman"/>
        <family val="1"/>
      </rPr>
      <t xml:space="preserve"> 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</si>
  <si>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</si>
  <si>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</si>
  <si>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</si>
  <si>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</si>
  <si>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</si>
  <si>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</si>
  <si>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</si>
  <si>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</si>
  <si>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</si>
  <si>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</si>
  <si>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</si>
  <si>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</si>
  <si>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>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</si>
  <si>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</si>
  <si>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</si>
  <si>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</si>
  <si>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</si>
  <si>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</si>
  <si>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І </t>
  </si>
  <si>
    <t xml:space="preserve">ІІ </t>
  </si>
  <si>
    <t xml:space="preserve">ІІІ </t>
  </si>
  <si>
    <t>7. Джерела капітальних інвестицій</t>
  </si>
  <si>
    <t>Найменування об’єкта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</si>
  <si>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</si>
  <si>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</si>
  <si>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</si>
  <si>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рік</t>
  </si>
  <si>
    <t>ІІ</t>
  </si>
  <si>
    <t>ІІІ</t>
  </si>
  <si>
    <t>Відсоток</t>
  </si>
  <si>
    <t>продовження</t>
  </si>
  <si>
    <t>За рахунок амортизаційних відрахувань</t>
  </si>
  <si>
    <t>Інші джерела (розшифрувати)</t>
  </si>
  <si>
    <t>УСЬОГО</t>
  </si>
  <si>
    <t>8. Капітальне будівництво (рядок 4010 таблиці 4)</t>
  </si>
  <si>
    <t>тис. гривень (без ПДВ)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</si>
  <si>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</si>
  <si>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</si>
  <si>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</si>
  <si>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</si>
  <si>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</si>
  <si>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</si>
  <si>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</si>
  <si>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</si>
  <si>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</si>
  <si>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</si>
  <si>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</si>
  <si>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</si>
  <si>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</si>
  <si>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</si>
  <si>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9.План використання бюджетних коштів</t>
  </si>
  <si>
    <t>7</t>
  </si>
  <si>
    <t>8</t>
  </si>
  <si>
    <t>9</t>
  </si>
  <si>
    <t>10</t>
  </si>
  <si>
    <t>державний бюджет</t>
  </si>
  <si>
    <r>
      <rPr>
        <i/>
        <sz val="14"/>
        <rFont val="Times New Roman"/>
        <family val="1"/>
      </rPr>
      <t xml:space="preserve">     надходження коштів</t>
    </r>
    <r>
      <rPr>
        <i/>
        <sz val="11"/>
        <rFont val="Times New Roman"/>
        <family val="1"/>
      </rPr>
      <t xml:space="preserve"> (розшифрувати)</t>
    </r>
  </si>
  <si>
    <r>
      <rPr>
        <i/>
        <sz val="14"/>
        <rFont val="Times New Roman"/>
        <family val="1"/>
      </rPr>
      <t xml:space="preserve">     використання коштів </t>
    </r>
    <r>
      <rPr>
        <i/>
        <sz val="11"/>
        <rFont val="Times New Roman"/>
        <family val="1"/>
      </rPr>
      <t>(розшифрувати)</t>
    </r>
  </si>
  <si>
    <t>обласний бюджет</t>
  </si>
  <si>
    <r>
      <rPr>
        <i/>
        <sz val="14"/>
        <rFont val="Times New Roman"/>
        <family val="1"/>
      </rPr>
      <t xml:space="preserve">     надходження коштів </t>
    </r>
    <r>
      <rPr>
        <i/>
        <sz val="11"/>
        <rFont val="Times New Roman"/>
        <family val="1"/>
      </rPr>
      <t>(розшифрувати)</t>
    </r>
  </si>
  <si>
    <t>міський бюджет</t>
  </si>
  <si>
    <r>
      <rPr>
        <b/>
        <i/>
        <sz val="14"/>
        <rFont val="Times New Roman"/>
        <family val="1"/>
      </rPr>
      <t xml:space="preserve">     надходження коштів</t>
    </r>
    <r>
      <rPr>
        <b/>
        <i/>
        <sz val="11"/>
        <rFont val="Times New Roman"/>
        <family val="1"/>
      </rPr>
      <t xml:space="preserve"> (розшифрувати)</t>
    </r>
  </si>
  <si>
    <t>На заходи щодо належного поводження з безпритульними та домашними тваринами (відлов, стеріалізація, підбір загиблих безпритульних тварин, тощо)</t>
  </si>
  <si>
    <t>Внесок до статутного капіталу  КП "Центр захисту тварин"  Житомирської міської ради ( створення матеріально-технічної бази (придбання комп`ютерної та офісної техніки, програмного забезпечення, тощо))</t>
  </si>
  <si>
    <t>Внесок до статутного капіталу (створення ветеринарної клініки та кабінету функціональної діагностики (придбання аналізаторів, мікроскопів, медичних препаратів, тощо.))</t>
  </si>
  <si>
    <t>Забезпечення придбання мікрочіпів та сканера для забезпечення обліку, реєстрації та електронної ідентифікації безпритульних та домашніх тварин</t>
  </si>
  <si>
    <r>
      <rPr>
        <b/>
        <i/>
        <sz val="14"/>
        <rFont val="Times New Roman"/>
        <family val="1"/>
      </rPr>
      <t xml:space="preserve">     використання коштів</t>
    </r>
    <r>
      <rPr>
        <b/>
        <i/>
        <sz val="11"/>
        <rFont val="Times New Roman"/>
        <family val="1"/>
      </rPr>
      <t xml:space="preserve"> (розшифрувати)</t>
    </r>
  </si>
  <si>
    <t>На заходи щодо належного поводження з безпритульними та домашними тваринами (відлов, стеріалізація, підбір загиблих безпритульних тварин тощо)</t>
  </si>
  <si>
    <t>Створення матеріально-технічної бази КП "Центр захисту тварин"  Житомирської міської ради(придбання комп`ютерної та офісної техніки, програмного забезпечення, тощо)</t>
  </si>
  <si>
    <t>Створення ветеринарної клініки та кабінету функціональної діагностики (придбання аналізаторів, мікроскопів тощо.)</t>
  </si>
  <si>
    <t>____________________________________________</t>
  </si>
  <si>
    <t>___О.В. Мельник_______</t>
  </si>
  <si>
    <t>(ініціали, прізвище)</t>
  </si>
  <si>
    <t>Додаток 1 до пояснювальної записки до фінансового плану</t>
  </si>
  <si>
    <t>Розрахунок фонду оплати праці на плановий 2018 рік</t>
  </si>
  <si>
    <t>№ п/п</t>
  </si>
  <si>
    <t>Найменування 
посади</t>
  </si>
  <si>
    <t>Чисельність на плановий рік</t>
  </si>
  <si>
    <t>Річний фонд основної заробітної плати (відповідно до посадових окладів і часових тарифних ставок)</t>
  </si>
  <si>
    <t>Додаткова заробітна плата</t>
  </si>
  <si>
    <t>Інші виплати та компенсації, які не включаються до витрат з операційної діяльності</t>
  </si>
  <si>
    <t>Всього річний фонд заробітної плати, тис. грн.</t>
  </si>
  <si>
    <t xml:space="preserve">Доплати та надбавки </t>
  </si>
  <si>
    <t>Премія</t>
  </si>
  <si>
    <t>Відпускні</t>
  </si>
  <si>
    <t>Матеріальна допомога</t>
  </si>
  <si>
    <t>Індексація</t>
  </si>
  <si>
    <t>всього по штатному розпису</t>
  </si>
  <si>
    <t xml:space="preserve">в т.ч. </t>
  </si>
  <si>
    <t>Всього</t>
  </si>
  <si>
    <t>%</t>
  </si>
  <si>
    <t>Сума, тис. грн.</t>
  </si>
  <si>
    <t>вакантні посади</t>
  </si>
  <si>
    <t xml:space="preserve">Особливо важких і особливо шкідливих умовах праці </t>
  </si>
  <si>
    <t xml:space="preserve">Важкі і шкідливі умови праці </t>
  </si>
  <si>
    <t xml:space="preserve">За ненормований робочий день </t>
  </si>
  <si>
    <t>За використання дезінфікуючих і миючих засобів</t>
  </si>
  <si>
    <t>За виконання особливо важливої роботи на певний термін</t>
  </si>
  <si>
    <t>До мінімальної заробітної плати</t>
  </si>
  <si>
    <t>ВСЬОГО</t>
  </si>
  <si>
    <t>Заступник директора</t>
  </si>
  <si>
    <t>Бухгалтер</t>
  </si>
  <si>
    <t>Головний лікар ветеринарної медицини</t>
  </si>
  <si>
    <t>Лікар ветеринарної медицини</t>
  </si>
  <si>
    <t>Фельдшер ветеринарної медицини</t>
  </si>
  <si>
    <t>Секретар-діловод</t>
  </si>
  <si>
    <t>Фахівець з коригування поведінки тварин</t>
  </si>
  <si>
    <t>Водій автотранспортних засобів</t>
  </si>
  <si>
    <t>Ловець безпритульних тварин</t>
  </si>
  <si>
    <t>Оператор твердопаливного котла</t>
  </si>
  <si>
    <t>Робітник з догляду за тваринами</t>
  </si>
  <si>
    <t>Прибиральник службових приміщень</t>
  </si>
  <si>
    <t xml:space="preserve">                                              О.В. Мельник</t>
  </si>
  <si>
    <t xml:space="preserve"> Виконавець                                                                     О.С. Любімова      </t>
  </si>
  <si>
    <t>Додаток 2 до пояснювальної записки до фінансового плану та звіту про виконання фінансового плану</t>
  </si>
  <si>
    <t xml:space="preserve">Інформація про претензійно-позовну роботу комунального підприємства </t>
  </si>
  <si>
    <t>Комунального підприємства «Центр захисту тварин» Житомирської міської ради</t>
  </si>
  <si>
    <r>
      <rPr>
        <u val="single"/>
        <sz val="12"/>
        <rFont val="Arial"/>
        <family val="2"/>
      </rPr>
      <t>станом на 01 січня  2018 р.</t>
    </r>
    <r>
      <rPr>
        <sz val="12"/>
        <rFont val="Arial"/>
        <family val="2"/>
      </rPr>
      <t xml:space="preserve">     </t>
    </r>
    <r>
      <rPr>
        <sz val="8"/>
        <rFont val="Arial"/>
        <family val="2"/>
      </rPr>
      <t>(складається на останню звітну дату)</t>
    </r>
  </si>
  <si>
    <r>
      <rPr>
        <sz val="10"/>
        <rFont val="Arial"/>
        <family val="2"/>
      </rPr>
      <t>Сума кредиторської заборгованості ______</t>
    </r>
    <r>
      <rPr>
        <u val="single"/>
        <sz val="10"/>
        <rFont val="Arial"/>
        <family val="2"/>
      </rPr>
      <t>0,00_</t>
    </r>
    <r>
      <rPr>
        <sz val="10"/>
        <rFont val="Arial"/>
        <family val="2"/>
      </rPr>
      <t xml:space="preserve">______________ тис. грн </t>
    </r>
  </si>
  <si>
    <r>
      <rPr>
        <sz val="10"/>
        <rFont val="Arial"/>
        <family val="2"/>
      </rPr>
      <t>Сума дебіторської заборгованості _________</t>
    </r>
    <r>
      <rPr>
        <u val="single"/>
        <sz val="10"/>
        <rFont val="Arial"/>
        <family val="2"/>
      </rPr>
      <t>0,00_</t>
    </r>
    <r>
      <rPr>
        <sz val="10"/>
        <rFont val="Arial"/>
        <family val="2"/>
      </rPr>
      <t xml:space="preserve">___________ тис. грн </t>
    </r>
  </si>
  <si>
    <t>Справи за позовом підприємства</t>
  </si>
  <si>
    <t>тис. грн.</t>
  </si>
  <si>
    <t>Номер справи та судова інстанція</t>
  </si>
  <si>
    <t>ПІБ або назва відповідача</t>
  </si>
  <si>
    <t>Предмет позову</t>
  </si>
  <si>
    <t>Пред"явлено позовів</t>
  </si>
  <si>
    <t>Задоволено позовів</t>
  </si>
  <si>
    <t>У стадії розгляду</t>
  </si>
  <si>
    <t>Стягнуто за рішенням суду</t>
  </si>
  <si>
    <t>Інформація про виконання судового рішення</t>
  </si>
  <si>
    <t>Перебуває на виконанні у виконавчій службі</t>
  </si>
  <si>
    <t>кількість</t>
  </si>
  <si>
    <t>сума</t>
  </si>
  <si>
    <t>Х</t>
  </si>
  <si>
    <t>не має</t>
  </si>
  <si>
    <t>Справи за позовом до підприємства</t>
  </si>
  <si>
    <t>ПІБ або назва позивача</t>
  </si>
  <si>
    <t>Відомості про спори немайнового характеру</t>
  </si>
  <si>
    <t>Сторони</t>
  </si>
  <si>
    <t>Стадія розгляду</t>
  </si>
  <si>
    <t>Керівник</t>
  </si>
  <si>
    <t>Виконавець</t>
  </si>
  <si>
    <t xml:space="preserve"> Додаток 3 до пояснювальної записки до фінансового плану</t>
  </si>
  <si>
    <t xml:space="preserve">Відомості про майно </t>
  </si>
  <si>
    <t xml:space="preserve">                  (назва підприємства)</t>
  </si>
  <si>
    <t>Назва майна</t>
  </si>
  <si>
    <t>Місце знаходження</t>
  </si>
  <si>
    <t>Балансова вартість
(грн.) 
на 01.01.2018 р.</t>
  </si>
  <si>
    <t>Сума 
нарахованого зносу 
(грн.)</t>
  </si>
  <si>
    <t>Залишкова вартість
(грн.)
на 01.01.2019 р.</t>
  </si>
  <si>
    <t>Фактичний 
стан майна
(грн.)</t>
  </si>
  <si>
    <t>Земельні ділянки</t>
  </si>
  <si>
    <t>10001, ЖИТОМИРСЬКА ОБЛ., МІСТО ЖИТОМИР, ВУЛИЦЯ СЕРГІЯ ПАРАДЖАНОВА, БУДИНОК 87</t>
  </si>
  <si>
    <t xml:space="preserve">  в т.ч. передано в оренду </t>
  </si>
  <si>
    <t>Будинки та споруди</t>
  </si>
  <si>
    <t xml:space="preserve">Машини та обладнання </t>
  </si>
  <si>
    <t xml:space="preserve">  в т.ч. передано в оренду</t>
  </si>
  <si>
    <t xml:space="preserve">Транспортні засоби </t>
  </si>
  <si>
    <t>Інструменти, прилади, інвентар</t>
  </si>
  <si>
    <t>Інші основні засоби</t>
  </si>
  <si>
    <t>Примітка*   показники додатку 3 повинні відповідати показникам фінансової звітності Форми № 1 "Баланс" та складається на останню звітну дату.</t>
  </si>
  <si>
    <t xml:space="preserve">Розрахунок - розшифровка до  фонду оплати праці на плановий рік  2018               </t>
  </si>
  <si>
    <t>Всього річний фонд заробітної плати,  грн.</t>
  </si>
  <si>
    <t>Контроль месячний фонд</t>
  </si>
  <si>
    <t>Сума, грн.</t>
  </si>
  <si>
    <t>відпустка</t>
  </si>
  <si>
    <t>Адміністрація</t>
  </si>
  <si>
    <t>Працівники</t>
  </si>
  <si>
    <t>Директор                              __________</t>
  </si>
  <si>
    <t>Головний бухгалтер            ____________</t>
  </si>
  <si>
    <t xml:space="preserve">Додаток  № ________до пояснювальної записки </t>
  </si>
  <si>
    <t>ПОМІСЯЧНИЙ ПЛАН ВИКОРИСТАННЯ  КОШТІВ</t>
  </si>
  <si>
    <r>
      <rPr>
        <b/>
        <sz val="11"/>
        <color indexed="8"/>
        <rFont val="Times New Roman"/>
        <family val="1"/>
      </rPr>
      <t xml:space="preserve">НА 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РІК </t>
    </r>
  </si>
  <si>
    <t>41054047  Комунальне підприємство "Центр захисту тварин" Житомирської міської ради</t>
  </si>
  <si>
    <t>Найменування</t>
  </si>
  <si>
    <t>січень</t>
  </si>
  <si>
    <t>лютий</t>
  </si>
  <si>
    <t>березень</t>
  </si>
  <si>
    <t>За І квартал</t>
  </si>
  <si>
    <t>квітень</t>
  </si>
  <si>
    <t>травень</t>
  </si>
  <si>
    <t>червень</t>
  </si>
  <si>
    <t>За ІІ квартал</t>
  </si>
  <si>
    <t>липень</t>
  </si>
  <si>
    <t>серпень</t>
  </si>
  <si>
    <t>вересень</t>
  </si>
  <si>
    <t>За ІІІ квартал</t>
  </si>
  <si>
    <t>жовтень</t>
  </si>
  <si>
    <t>листопад</t>
  </si>
  <si>
    <t>грудень</t>
  </si>
  <si>
    <t>За Іvквартал</t>
  </si>
  <si>
    <t>разом</t>
  </si>
  <si>
    <t>Основні витрати</t>
  </si>
  <si>
    <t>Харчування тварин</t>
  </si>
  <si>
    <t>Медикаменти та матеріали</t>
  </si>
  <si>
    <t xml:space="preserve">Дрова </t>
  </si>
  <si>
    <t>ПММ для автомобіля</t>
  </si>
  <si>
    <t>Податок на землю</t>
  </si>
  <si>
    <t xml:space="preserve">Електрична енергія   </t>
  </si>
  <si>
    <t>Адміністратівні витрати</t>
  </si>
  <si>
    <t>Заробітна плата</t>
  </si>
  <si>
    <t>Нарахування на заробітну плату</t>
  </si>
  <si>
    <t>Витрати на зв'язок з мережею Інтернет та мобільний телефон</t>
  </si>
  <si>
    <t>Консультаційні, інформаційні та юрідични послуги</t>
  </si>
  <si>
    <t>Банківські послуги</t>
  </si>
  <si>
    <t>Технічне забезпечення та  програмне забезпечення , Медок,  тощо</t>
  </si>
  <si>
    <t>Загальновиробничі витрат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</si>
  <si>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</si>
  <si>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Асенізаторні послуги (очищення вигрібних ям)</t>
  </si>
  <si>
    <t>Охорона праці</t>
  </si>
  <si>
    <t>Технічне обслуговування авто</t>
  </si>
  <si>
    <t>Сантехнічні  товари</t>
  </si>
  <si>
    <t>Електротехнічні товари</t>
  </si>
  <si>
    <t xml:space="preserve">Господарськи  товари </t>
  </si>
  <si>
    <t xml:space="preserve">Канцтовари, додаткові витрати на придбання вет. паспортів тощо </t>
  </si>
  <si>
    <t>Итого</t>
  </si>
  <si>
    <t>Додаток№_____ до фінансового плану і роз'яснення до планованого отримання доходу</t>
  </si>
  <si>
    <r>
      <rPr>
        <b/>
        <sz val="11"/>
        <color indexed="8"/>
        <rFont val="Times New Roman"/>
        <family val="1"/>
      </rPr>
      <t xml:space="preserve">НА  </t>
    </r>
    <r>
      <rPr>
        <b/>
        <u val="single"/>
        <sz val="11"/>
        <color indexed="8"/>
        <rFont val="Times New Roman"/>
        <family val="1"/>
      </rPr>
      <t xml:space="preserve">2018 </t>
    </r>
    <r>
      <rPr>
        <b/>
        <sz val="11"/>
        <color indexed="8"/>
        <rFont val="Times New Roman"/>
        <family val="1"/>
      </rPr>
      <t>РІК </t>
    </r>
  </si>
  <si>
    <t>сума,  грн.</t>
  </si>
  <si>
    <t>Витрати пов'язані з ветеринарною діяльністю</t>
  </si>
  <si>
    <t>Фінансування з міського бюджету на заходи щодо належного поводження з безпритульними та домашніми тваринами (відлов, стерилізація, підбір загиблих безпритульних тварин тощо)</t>
  </si>
  <si>
    <t xml:space="preserve">Надання послуг районам Житомирськой області </t>
  </si>
  <si>
    <t>Надання послуг отеля</t>
  </si>
  <si>
    <t>15 кліток х 51,32 грн. х 135 доби за рік</t>
  </si>
  <si>
    <t>Отримання виручки з надання платних ветеринарних послуг</t>
  </si>
  <si>
    <t xml:space="preserve">11 послуг х 225,00 грн =2475,00 грн. х 249 дня </t>
  </si>
  <si>
    <r>
      <rPr>
        <sz val="11"/>
        <rFont val="Times New Roman"/>
        <family val="1"/>
      </rPr>
      <t xml:space="preserve">Для розрахунку взята середня ціна  послуги </t>
    </r>
    <r>
      <rPr>
        <b/>
        <i/>
        <sz val="11"/>
        <rFont val="Times New Roman"/>
        <family val="1"/>
      </rPr>
      <t>225,00</t>
    </r>
    <r>
      <rPr>
        <sz val="11"/>
        <rFont val="Times New Roman"/>
        <family val="1"/>
      </rPr>
      <t xml:space="preserve"> грн. </t>
    </r>
  </si>
  <si>
    <t>Усього отримання фінансування підприємством</t>
  </si>
  <si>
    <t>Види послуг</t>
  </si>
  <si>
    <t>Клінічний огляд і консультація</t>
  </si>
  <si>
    <t>Консультація (повторна)</t>
  </si>
  <si>
    <t>Гінекологічне дослідження</t>
  </si>
  <si>
    <t>Катетеризація сечового міхура</t>
  </si>
  <si>
    <t>Мікроскопічне дослідження</t>
  </si>
  <si>
    <t>Мікроскопічне дослідження зішкрябну шкіри</t>
  </si>
  <si>
    <t>Визначення вагітності у тварин</t>
  </si>
  <si>
    <t xml:space="preserve">Аналіз крові загальний </t>
  </si>
  <si>
    <t>Аналіз крові біохімічний</t>
  </si>
  <si>
    <t>Аналіз сечі</t>
  </si>
  <si>
    <t>Дослідження шкірних покривив лампою ВУДА</t>
  </si>
  <si>
    <t>УЗД дослідження тварин</t>
  </si>
  <si>
    <t>Внутрішньо м'язова або підшкірна ін’єкція</t>
  </si>
  <si>
    <t>Внутрішньовенна крапельна інфузія</t>
  </si>
  <si>
    <t>Внутрішньовенна струйна інфузія</t>
  </si>
  <si>
    <t>Внутрішнє введення лікарських препаратів</t>
  </si>
  <si>
    <t>Фізіотерапевтичні процедури</t>
  </si>
  <si>
    <t>Хіміотерапія (1 сеанс)</t>
  </si>
  <si>
    <t>Постановка внутрішнього периферичного катетера</t>
  </si>
  <si>
    <t>Обробка проти ектопаразитів</t>
  </si>
  <si>
    <t>Обробка проти ендопаразитів</t>
  </si>
  <si>
    <t>Очисна клізма</t>
  </si>
  <si>
    <t>Чищення параанальних залоз</t>
  </si>
  <si>
    <t>Новокаїнова блокада</t>
  </si>
  <si>
    <t>Чищення ушних раковин</t>
  </si>
  <si>
    <t>Накладання фіксуючої пов’язки при переломах</t>
  </si>
  <si>
    <t>Зняття зубних каменів (ультразвуком)</t>
  </si>
  <si>
    <t>Відрізання кігтів у собак і кішок</t>
  </si>
  <si>
    <t>Місцеве знеболювання</t>
  </si>
  <si>
    <t>Вакцинація тварин</t>
  </si>
  <si>
    <t>Евтаназія  тварин</t>
  </si>
  <si>
    <t>Род допомога тваринам</t>
  </si>
  <si>
    <t>Стерилізація кішки</t>
  </si>
  <si>
    <t>Кастрація кота</t>
  </si>
  <si>
    <t>Стерилізація суки</t>
  </si>
  <si>
    <t>Кастрація кобеля</t>
  </si>
  <si>
    <t>Видалення чужорідних тіл</t>
  </si>
  <si>
    <t>Малоінвазийні операційні втручання</t>
  </si>
  <si>
    <t>Інші оперативні втручання</t>
  </si>
  <si>
    <t>Обробка та перев'язка ран</t>
  </si>
  <si>
    <t>Чіпування</t>
  </si>
  <si>
    <t>Утримання тварин у стаціонарі  (1 доба)</t>
  </si>
  <si>
    <t>Головний бухгалтер                                  О.С. Любімова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</si>
</sst>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_(* #,##0.00_);_(* \(#,##0.00\);_(* \-_);_(@_)"/>
    <numFmt numFmtId="177" formatCode="#,##0.0"/>
    <numFmt numFmtId="178" formatCode="_(* #,##0.0_);_(* \(#,##0.0\);_(* \-??_);_(@_)"/>
    <numFmt numFmtId="179" formatCode="0.0"/>
    <numFmt numFmtId="180" formatCode="0.0_ ;[Red]\-0.0\ "/>
    <numFmt numFmtId="181" formatCode="0.0;[Red]\-0.0"/>
    <numFmt numFmtId="182" formatCode="0.00_ ;[Red]\-0.00\ "/>
    <numFmt numFmtId="183" formatCode="#,##0.00_ ;[Red]\-#,##0.00\ "/>
    <numFmt numFmtId="184" formatCode="#,##0.000"/>
    <numFmt numFmtId="185" formatCode="_(* #,##0_);_(* \(#,##0\);_(* \-??_);_(@_)"/>
    <numFmt numFmtId="186" formatCode="dd\.mm\.yyyy;@"/>
    <numFmt numFmtId="187" formatCode="#,##0.0;[Red]\-#,##0.0"/>
  </numFmts>
  <fonts count="1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.5"/>
      <name val="Times New Roman"/>
      <family val="1"/>
    </font>
    <font>
      <i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u val="single"/>
      <sz val="12"/>
      <name val="Times New Roman"/>
      <family val="1"/>
    </font>
    <font>
      <u val="single"/>
      <sz val="11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sz val="11"/>
      <name val="Arial Cyr"/>
      <family val="0"/>
    </font>
    <font>
      <b/>
      <sz val="16"/>
      <name val="Arial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0.5"/>
      <name val="Arial Narrow"/>
      <family val="2"/>
    </font>
    <font>
      <sz val="10.5"/>
      <color indexed="8"/>
      <name val="Arial Narrow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8"/>
      <name val="Arial Cyr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b/>
      <i/>
      <sz val="10.5"/>
      <color indexed="63"/>
      <name val="Times New Roman"/>
      <family val="1"/>
    </font>
    <font>
      <i/>
      <sz val="10.5"/>
      <color indexed="63"/>
      <name val="Times New Roman"/>
      <family val="1"/>
    </font>
    <font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10.5"/>
      <color indexed="63"/>
      <name val="Arial"/>
      <family val="2"/>
    </font>
    <font>
      <i/>
      <sz val="10.5"/>
      <color indexed="63"/>
      <name val="Arial"/>
      <family val="2"/>
    </font>
    <font>
      <sz val="10.5"/>
      <color indexed="63"/>
      <name val="Arial"/>
      <family val="2"/>
    </font>
    <font>
      <b/>
      <sz val="10.5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23" borderId="7">
      <alignment horizontal="left" vertical="center"/>
      <protection locked="0"/>
    </xf>
    <xf numFmtId="49" fontId="18" fillId="23" borderId="7">
      <alignment horizontal="left" vertical="center"/>
      <protection/>
    </xf>
    <xf numFmtId="4" fontId="18" fillId="23" borderId="7">
      <alignment horizontal="right" vertical="center"/>
      <protection locked="0"/>
    </xf>
    <xf numFmtId="4" fontId="18" fillId="23" borderId="7">
      <alignment horizontal="right" vertical="center"/>
      <protection/>
    </xf>
    <xf numFmtId="4" fontId="19" fillId="23" borderId="7">
      <alignment horizontal="right" vertical="center"/>
      <protection locked="0"/>
    </xf>
    <xf numFmtId="49" fontId="20" fillId="23" borderId="3">
      <alignment horizontal="left" vertical="center"/>
      <protection locked="0"/>
    </xf>
    <xf numFmtId="49" fontId="20" fillId="23" borderId="3">
      <alignment horizontal="left" vertical="center"/>
      <protection/>
    </xf>
    <xf numFmtId="49" fontId="21" fillId="23" borderId="3">
      <alignment horizontal="left" vertical="center"/>
      <protection locked="0"/>
    </xf>
    <xf numFmtId="49" fontId="21" fillId="23" borderId="3">
      <alignment horizontal="left" vertical="center"/>
      <protection/>
    </xf>
    <xf numFmtId="4" fontId="20" fillId="23" borderId="3">
      <alignment horizontal="right" vertical="center"/>
      <protection locked="0"/>
    </xf>
    <xf numFmtId="4" fontId="20" fillId="23" borderId="3">
      <alignment horizontal="right" vertical="center"/>
      <protection/>
    </xf>
    <xf numFmtId="4" fontId="22" fillId="23" borderId="3">
      <alignment horizontal="right" vertical="center"/>
      <protection locked="0"/>
    </xf>
    <xf numFmtId="49" fontId="9" fillId="23" borderId="3">
      <alignment horizontal="left" vertical="center"/>
      <protection locked="0"/>
    </xf>
    <xf numFmtId="49" fontId="9" fillId="23" borderId="3">
      <alignment horizontal="left" vertical="center"/>
      <protection locked="0"/>
    </xf>
    <xf numFmtId="49" fontId="9" fillId="23" borderId="3">
      <alignment horizontal="left" vertical="center"/>
      <protection/>
    </xf>
    <xf numFmtId="49" fontId="9" fillId="23" borderId="3">
      <alignment horizontal="left" vertical="center"/>
      <protection/>
    </xf>
    <xf numFmtId="49" fontId="19" fillId="23" borderId="3">
      <alignment horizontal="left" vertical="center"/>
      <protection locked="0"/>
    </xf>
    <xf numFmtId="49" fontId="19" fillId="23" borderId="3">
      <alignment horizontal="left" vertical="center"/>
      <protection/>
    </xf>
    <xf numFmtId="4" fontId="9" fillId="23" borderId="3">
      <alignment horizontal="right" vertical="center"/>
      <protection locked="0"/>
    </xf>
    <xf numFmtId="4" fontId="9" fillId="23" borderId="3">
      <alignment horizontal="right" vertical="center"/>
      <protection locked="0"/>
    </xf>
    <xf numFmtId="4" fontId="9" fillId="23" borderId="3">
      <alignment horizontal="right" vertical="center"/>
      <protection/>
    </xf>
    <xf numFmtId="4" fontId="9" fillId="23" borderId="3">
      <alignment horizontal="right" vertical="center"/>
      <protection/>
    </xf>
    <xf numFmtId="4" fontId="19" fillId="23" borderId="3">
      <alignment horizontal="right" vertical="center"/>
      <protection locked="0"/>
    </xf>
    <xf numFmtId="49" fontId="23" fillId="23" borderId="3">
      <alignment horizontal="left" vertical="center"/>
      <protection locked="0"/>
    </xf>
    <xf numFmtId="49" fontId="23" fillId="23" borderId="3">
      <alignment horizontal="left" vertical="center"/>
      <protection/>
    </xf>
    <xf numFmtId="49" fontId="24" fillId="23" borderId="3">
      <alignment horizontal="left" vertical="center"/>
      <protection locked="0"/>
    </xf>
    <xf numFmtId="49" fontId="24" fillId="23" borderId="3">
      <alignment horizontal="left" vertical="center"/>
      <protection/>
    </xf>
    <xf numFmtId="4" fontId="23" fillId="23" borderId="3">
      <alignment horizontal="right" vertical="center"/>
      <protection locked="0"/>
    </xf>
    <xf numFmtId="4" fontId="23" fillId="23" borderId="3">
      <alignment horizontal="right" vertical="center"/>
      <protection/>
    </xf>
    <xf numFmtId="4" fontId="25" fillId="23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24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20" borderId="3">
      <alignment horizontal="right" vertical="center"/>
      <protection locked="0"/>
    </xf>
    <xf numFmtId="0" fontId="33" fillId="20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123" fillId="25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123" fillId="26" borderId="0" applyNumberFormat="0" applyBorder="0" applyAlignment="0" applyProtection="0"/>
    <xf numFmtId="0" fontId="5" fillId="17" borderId="0" applyNumberFormat="0" applyBorder="0" applyAlignment="0" applyProtection="0"/>
    <xf numFmtId="0" fontId="4" fillId="17" borderId="0" applyNumberFormat="0" applyBorder="0" applyAlignment="0" applyProtection="0"/>
    <xf numFmtId="0" fontId="123" fillId="27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123" fillId="28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123" fillId="29" borderId="0" applyNumberFormat="0" applyBorder="0" applyAlignment="0" applyProtection="0"/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123" fillId="30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124" fillId="31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125" fillId="32" borderId="13" applyNumberFormat="0" applyAlignment="0" applyProtection="0"/>
    <xf numFmtId="0" fontId="38" fillId="20" borderId="10" applyNumberFormat="0" applyAlignment="0" applyProtection="0"/>
    <xf numFmtId="0" fontId="33" fillId="20" borderId="10" applyNumberFormat="0" applyAlignment="0" applyProtection="0"/>
    <xf numFmtId="0" fontId="126" fillId="32" borderId="12" applyNumberFormat="0" applyAlignment="0" applyProtection="0"/>
    <xf numFmtId="0" fontId="39" fillId="20" borderId="1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27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28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29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0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131" fillId="33" borderId="18" applyNumberFormat="0" applyAlignment="0" applyProtection="0"/>
    <xf numFmtId="0" fontId="44" fillId="21" borderId="2" applyNumberFormat="0" applyAlignment="0" applyProtection="0"/>
    <xf numFmtId="0" fontId="8" fillId="21" borderId="2" applyNumberFormat="0" applyAlignment="0" applyProtection="0"/>
    <xf numFmtId="0" fontId="1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34" borderId="0" applyNumberFormat="0" applyBorder="0" applyAlignment="0" applyProtection="0"/>
    <xf numFmtId="0" fontId="45" fillId="22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4" fillId="35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1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36" borderId="19" applyNumberFormat="0" applyFont="0" applyAlignment="0" applyProtection="0"/>
    <xf numFmtId="0" fontId="0" fillId="24" borderId="9" applyNumberFormat="0" applyAlignment="0" applyProtection="0"/>
    <xf numFmtId="0" fontId="0" fillId="24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6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138" fillId="37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753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top" wrapText="1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54" fillId="0" borderId="0" xfId="0" applyFont="1" applyAlignment="1">
      <alignment wrapText="1"/>
    </xf>
    <xf numFmtId="0" fontId="5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58" fillId="0" borderId="21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 wrapText="1"/>
    </xf>
    <xf numFmtId="0" fontId="54" fillId="0" borderId="3" xfId="215" applyNumberFormat="1" applyFont="1" applyFill="1" applyBorder="1" applyAlignment="1">
      <alignment vertical="center" wrapText="1"/>
      <protection locked="0"/>
    </xf>
    <xf numFmtId="0" fontId="55" fillId="0" borderId="3" xfId="0" applyFont="1" applyFill="1" applyBorder="1" applyAlignment="1">
      <alignment horizontal="center" vertical="center"/>
    </xf>
    <xf numFmtId="175" fontId="54" fillId="22" borderId="3" xfId="0" applyNumberFormat="1" applyFont="1" applyFill="1" applyBorder="1" applyAlignment="1">
      <alignment horizontal="center" vertical="center" wrapText="1"/>
    </xf>
    <xf numFmtId="0" fontId="60" fillId="0" borderId="3" xfId="215" applyNumberFormat="1" applyFont="1" applyFill="1" applyBorder="1" applyAlignment="1">
      <alignment vertical="center" wrapText="1"/>
      <protection locked="0"/>
    </xf>
    <xf numFmtId="175" fontId="60" fillId="22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 applyProtection="1">
      <alignment vertical="center" wrapText="1"/>
      <protection locked="0"/>
    </xf>
    <xf numFmtId="0" fontId="60" fillId="0" borderId="3" xfId="0" applyFont="1" applyFill="1" applyBorder="1" applyAlignment="1" applyProtection="1">
      <alignment vertical="center" wrapText="1"/>
      <protection locked="0"/>
    </xf>
    <xf numFmtId="0" fontId="60" fillId="0" borderId="3" xfId="0" applyFont="1" applyFill="1" applyBorder="1" applyAlignment="1">
      <alignment vertical="center" wrapText="1"/>
    </xf>
    <xf numFmtId="176" fontId="54" fillId="22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4" fillId="0" borderId="3" xfId="297" applyFont="1" applyFill="1" applyBorder="1" applyAlignment="1">
      <alignment horizontal="left" vertical="center" wrapText="1"/>
      <protection/>
    </xf>
    <xf numFmtId="0" fontId="57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 applyProtection="1">
      <alignment horizontal="left" vertical="center" wrapText="1"/>
      <protection locked="0"/>
    </xf>
    <xf numFmtId="0" fontId="60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167" fontId="54" fillId="22" borderId="3" xfId="0" applyNumberFormat="1" applyFont="1" applyFill="1" applyBorder="1" applyAlignment="1">
      <alignment horizontal="center" vertical="center" wrapText="1"/>
    </xf>
    <xf numFmtId="0" fontId="60" fillId="0" borderId="0" xfId="289" applyNumberFormat="1" applyFont="1" applyFill="1" applyBorder="1" applyAlignment="1">
      <alignment vertical="center" wrapText="1"/>
      <protection/>
    </xf>
    <xf numFmtId="0" fontId="54" fillId="0" borderId="3" xfId="289" applyNumberFormat="1" applyFont="1" applyFill="1" applyBorder="1" applyAlignment="1">
      <alignment horizontal="left" vertical="top" wrapText="1"/>
      <protection/>
    </xf>
    <xf numFmtId="176" fontId="54" fillId="0" borderId="3" xfId="0" applyNumberFormat="1" applyFont="1" applyFill="1" applyBorder="1" applyAlignment="1">
      <alignment horizontal="center" vertical="center" wrapText="1"/>
    </xf>
    <xf numFmtId="0" fontId="54" fillId="0" borderId="3" xfId="289" applyNumberFormat="1" applyFont="1" applyFill="1" applyBorder="1" applyAlignment="1">
      <alignment horizontal="left" wrapText="1"/>
      <protection/>
    </xf>
    <xf numFmtId="175" fontId="54" fillId="0" borderId="3" xfId="0" applyNumberFormat="1" applyFont="1" applyFill="1" applyBorder="1" applyAlignment="1">
      <alignment horizontal="center" vertical="center" wrapText="1"/>
    </xf>
    <xf numFmtId="167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 shrinkToFit="1"/>
    </xf>
    <xf numFmtId="0" fontId="57" fillId="0" borderId="3" xfId="0" applyFont="1" applyFill="1" applyBorder="1" applyAlignment="1">
      <alignment horizontal="center" vertical="center"/>
    </xf>
    <xf numFmtId="0" fontId="69" fillId="22" borderId="3" xfId="0" applyFont="1" applyFill="1" applyBorder="1" applyAlignment="1">
      <alignment horizontal="left" vertical="center" wrapText="1"/>
    </xf>
    <xf numFmtId="0" fontId="71" fillId="22" borderId="3" xfId="0" applyFont="1" applyFill="1" applyBorder="1" applyAlignment="1">
      <alignment horizontal="center" vertical="center"/>
    </xf>
    <xf numFmtId="175" fontId="69" fillId="22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71" fillId="22" borderId="3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 wrapText="1"/>
    </xf>
    <xf numFmtId="175" fontId="71" fillId="0" borderId="3" xfId="0" applyNumberFormat="1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left" vertical="center" wrapText="1"/>
    </xf>
    <xf numFmtId="167" fontId="71" fillId="0" borderId="3" xfId="0" applyNumberFormat="1" applyFont="1" applyFill="1" applyBorder="1" applyAlignment="1">
      <alignment horizontal="center" vertical="center" wrapText="1"/>
    </xf>
    <xf numFmtId="0" fontId="54" fillId="3" borderId="0" xfId="0" applyFont="1" applyFill="1" applyAlignment="1">
      <alignment vertical="center"/>
    </xf>
    <xf numFmtId="0" fontId="71" fillId="0" borderId="25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center" vertical="center" wrapText="1"/>
    </xf>
    <xf numFmtId="175" fontId="71" fillId="0" borderId="25" xfId="0" applyNumberFormat="1" applyFont="1" applyFill="1" applyBorder="1" applyAlignment="1">
      <alignment horizontal="center" vertical="center" wrapText="1"/>
    </xf>
    <xf numFmtId="167" fontId="71" fillId="0" borderId="25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vertical="center" wrapText="1"/>
    </xf>
    <xf numFmtId="175" fontId="69" fillId="0" borderId="3" xfId="0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wrapText="1"/>
    </xf>
    <xf numFmtId="0" fontId="54" fillId="0" borderId="25" xfId="0" applyFont="1" applyFill="1" applyBorder="1" applyAlignment="1">
      <alignment vertical="center"/>
    </xf>
    <xf numFmtId="0" fontId="72" fillId="22" borderId="3" xfId="0" applyFont="1" applyFill="1" applyBorder="1" applyAlignment="1">
      <alignment horizontal="left" vertical="center" wrapText="1"/>
    </xf>
    <xf numFmtId="175" fontId="72" fillId="22" borderId="3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0" fontId="71" fillId="0" borderId="3" xfId="0" applyFont="1" applyFill="1" applyBorder="1" applyAlignment="1">
      <alignment horizontal="center" vertical="center"/>
    </xf>
    <xf numFmtId="167" fontId="71" fillId="22" borderId="3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left" vertical="center" wrapText="1"/>
    </xf>
    <xf numFmtId="175" fontId="71" fillId="22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wrapText="1"/>
    </xf>
    <xf numFmtId="0" fontId="70" fillId="0" borderId="3" xfId="0" applyFont="1" applyFill="1" applyBorder="1" applyAlignment="1" applyProtection="1">
      <alignment wrapText="1"/>
      <protection locked="0"/>
    </xf>
    <xf numFmtId="178" fontId="71" fillId="0" borderId="3" xfId="0" applyNumberFormat="1" applyFont="1" applyFill="1" applyBorder="1" applyAlignment="1">
      <alignment horizontal="center" vertical="center" wrapText="1"/>
    </xf>
    <xf numFmtId="4" fontId="71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center" vertical="center"/>
    </xf>
    <xf numFmtId="167" fontId="70" fillId="0" borderId="3" xfId="0" applyNumberFormat="1" applyFont="1" applyFill="1" applyBorder="1" applyAlignment="1">
      <alignment horizontal="center" vertical="center" wrapText="1"/>
    </xf>
    <xf numFmtId="175" fontId="70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left" vertical="center" wrapText="1"/>
    </xf>
    <xf numFmtId="167" fontId="69" fillId="22" borderId="3" xfId="0" applyNumberFormat="1" applyFont="1" applyFill="1" applyBorder="1" applyAlignment="1">
      <alignment horizontal="center" vertical="center" wrapText="1"/>
    </xf>
    <xf numFmtId="0" fontId="69" fillId="22" borderId="3" xfId="0" applyFont="1" applyFill="1" applyBorder="1" applyAlignment="1">
      <alignment horizontal="left" vertical="center" wrapText="1" shrinkToFit="1"/>
    </xf>
    <xf numFmtId="0" fontId="69" fillId="22" borderId="25" xfId="0" applyFont="1" applyFill="1" applyBorder="1" applyAlignment="1">
      <alignment horizontal="left" vertical="center" wrapText="1"/>
    </xf>
    <xf numFmtId="0" fontId="71" fillId="22" borderId="25" xfId="0" applyFont="1" applyFill="1" applyBorder="1" applyAlignment="1">
      <alignment horizontal="center" vertical="center"/>
    </xf>
    <xf numFmtId="167" fontId="71" fillId="22" borderId="25" xfId="0" applyNumberFormat="1" applyFont="1" applyFill="1" applyBorder="1" applyAlignment="1">
      <alignment horizontal="center" vertical="center" wrapText="1"/>
    </xf>
    <xf numFmtId="178" fontId="71" fillId="22" borderId="25" xfId="0" applyNumberFormat="1" applyFont="1" applyFill="1" applyBorder="1" applyAlignment="1">
      <alignment horizontal="center" vertical="center" wrapText="1"/>
    </xf>
    <xf numFmtId="175" fontId="71" fillId="22" borderId="25" xfId="0" applyNumberFormat="1" applyFont="1" applyFill="1" applyBorder="1" applyAlignment="1">
      <alignment horizontal="center" vertical="center" wrapText="1"/>
    </xf>
    <xf numFmtId="175" fontId="69" fillId="22" borderId="25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/>
    </xf>
    <xf numFmtId="167" fontId="69" fillId="22" borderId="25" xfId="0" applyNumberFormat="1" applyFont="1" applyFill="1" applyBorder="1" applyAlignment="1">
      <alignment horizontal="center" vertical="center" wrapText="1"/>
    </xf>
    <xf numFmtId="178" fontId="69" fillId="22" borderId="25" xfId="0" applyNumberFormat="1" applyFont="1" applyFill="1" applyBorder="1" applyAlignment="1">
      <alignment horizontal="center" vertical="center" wrapText="1"/>
    </xf>
    <xf numFmtId="0" fontId="71" fillId="0" borderId="25" xfId="0" applyNumberFormat="1" applyFont="1" applyFill="1" applyBorder="1" applyAlignment="1">
      <alignment horizontal="left" vertical="center" wrapText="1"/>
    </xf>
    <xf numFmtId="174" fontId="71" fillId="22" borderId="25" xfId="0" applyNumberFormat="1" applyFont="1" applyFill="1" applyBorder="1" applyAlignment="1">
      <alignment horizontal="center" vertical="center" wrapText="1"/>
    </xf>
    <xf numFmtId="0" fontId="72" fillId="22" borderId="25" xfId="0" applyFont="1" applyFill="1" applyBorder="1" applyAlignment="1">
      <alignment horizontal="left" vertical="center" wrapText="1"/>
    </xf>
    <xf numFmtId="175" fontId="72" fillId="22" borderId="25" xfId="0" applyNumberFormat="1" applyFont="1" applyFill="1" applyBorder="1" applyAlignment="1">
      <alignment horizontal="center" vertical="center" wrapText="1"/>
    </xf>
    <xf numFmtId="0" fontId="71" fillId="22" borderId="25" xfId="0" applyFont="1" applyFill="1" applyBorder="1" applyAlignment="1">
      <alignment horizontal="left" vertical="center" wrapText="1"/>
    </xf>
    <xf numFmtId="175" fontId="70" fillId="22" borderId="25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left" vertical="center" wrapText="1"/>
    </xf>
    <xf numFmtId="0" fontId="71" fillId="0" borderId="3" xfId="215" applyNumberFormat="1" applyFont="1" applyFill="1" applyBorder="1" applyAlignment="1">
      <alignment horizontal="left" vertical="center" wrapText="1"/>
      <protection locked="0"/>
    </xf>
    <xf numFmtId="179" fontId="54" fillId="0" borderId="0" xfId="0" applyNumberFormat="1" applyFont="1" applyFill="1" applyBorder="1" applyAlignment="1">
      <alignment horizontal="center" vertical="center"/>
    </xf>
    <xf numFmtId="179" fontId="54" fillId="0" borderId="3" xfId="0" applyNumberFormat="1" applyFont="1" applyFill="1" applyBorder="1" applyAlignment="1">
      <alignment horizontal="center" vertical="center" wrapText="1"/>
    </xf>
    <xf numFmtId="179" fontId="54" fillId="22" borderId="3" xfId="0" applyNumberFormat="1" applyFont="1" applyFill="1" applyBorder="1" applyAlignment="1">
      <alignment horizontal="center" vertical="center" wrapText="1"/>
    </xf>
    <xf numFmtId="179" fontId="71" fillId="22" borderId="3" xfId="0" applyNumberFormat="1" applyFont="1" applyFill="1" applyBorder="1" applyAlignment="1">
      <alignment horizontal="center" vertical="center" wrapText="1"/>
    </xf>
    <xf numFmtId="179" fontId="71" fillId="0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 applyProtection="1">
      <alignment horizontal="left" vertical="center" wrapText="1"/>
      <protection locked="0"/>
    </xf>
    <xf numFmtId="0" fontId="69" fillId="6" borderId="3" xfId="0" applyFont="1" applyFill="1" applyBorder="1" applyAlignment="1">
      <alignment horizontal="left" vertical="center" wrapText="1"/>
    </xf>
    <xf numFmtId="0" fontId="71" fillId="6" borderId="3" xfId="0" applyFont="1" applyFill="1" applyBorder="1" applyAlignment="1">
      <alignment horizontal="center" vertical="center"/>
    </xf>
    <xf numFmtId="175" fontId="74" fillId="6" borderId="3" xfId="0" applyNumberFormat="1" applyFont="1" applyFill="1" applyBorder="1" applyAlignment="1">
      <alignment horizontal="center" vertical="center" wrapText="1"/>
    </xf>
    <xf numFmtId="179" fontId="69" fillId="6" borderId="3" xfId="0" applyNumberFormat="1" applyFont="1" applyFill="1" applyBorder="1" applyAlignment="1">
      <alignment horizontal="center" vertical="center" wrapText="1"/>
    </xf>
    <xf numFmtId="0" fontId="69" fillId="6" borderId="3" xfId="0" applyNumberFormat="1" applyFont="1" applyFill="1" applyBorder="1" applyAlignment="1">
      <alignment horizontal="center" vertical="center" wrapText="1"/>
    </xf>
    <xf numFmtId="175" fontId="74" fillId="6" borderId="3" xfId="0" applyNumberFormat="1" applyFont="1" applyFill="1" applyBorder="1" applyAlignment="1">
      <alignment horizontal="left" vertical="center" wrapText="1"/>
    </xf>
    <xf numFmtId="178" fontId="69" fillId="6" borderId="3" xfId="0" applyNumberFormat="1" applyFont="1" applyFill="1" applyBorder="1" applyAlignment="1">
      <alignment horizontal="left" vertical="center" wrapText="1"/>
    </xf>
    <xf numFmtId="174" fontId="69" fillId="6" borderId="3" xfId="0" applyNumberFormat="1" applyFont="1" applyFill="1" applyBorder="1" applyAlignment="1">
      <alignment horizontal="left" vertical="center" wrapText="1"/>
    </xf>
    <xf numFmtId="175" fontId="69" fillId="6" borderId="3" xfId="0" applyNumberFormat="1" applyFont="1" applyFill="1" applyBorder="1" applyAlignment="1">
      <alignment horizontal="center" vertical="center" wrapText="1"/>
    </xf>
    <xf numFmtId="175" fontId="69" fillId="6" borderId="3" xfId="0" applyNumberFormat="1" applyFont="1" applyFill="1" applyBorder="1" applyAlignment="1">
      <alignment horizontal="left" vertical="center" wrapText="1"/>
    </xf>
    <xf numFmtId="175" fontId="55" fillId="0" borderId="3" xfId="0" applyNumberFormat="1" applyFont="1" applyFill="1" applyBorder="1" applyAlignment="1">
      <alignment horizontal="center" vertical="center" wrapText="1"/>
    </xf>
    <xf numFmtId="175" fontId="74" fillId="22" borderId="3" xfId="0" applyNumberFormat="1" applyFont="1" applyFill="1" applyBorder="1" applyAlignment="1">
      <alignment horizontal="center" vertical="center" wrapText="1"/>
    </xf>
    <xf numFmtId="49" fontId="74" fillId="0" borderId="3" xfId="0" applyNumberFormat="1" applyFont="1" applyFill="1" applyBorder="1" applyAlignment="1">
      <alignment horizontal="left" vertical="center" wrapText="1"/>
    </xf>
    <xf numFmtId="177" fontId="75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wrapText="1"/>
    </xf>
    <xf numFmtId="177" fontId="56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55" fillId="0" borderId="0" xfId="297" applyFont="1" applyFill="1" applyBorder="1" applyAlignment="1">
      <alignment vertical="center"/>
      <protection/>
    </xf>
    <xf numFmtId="0" fontId="55" fillId="0" borderId="0" xfId="297" applyFont="1" applyFill="1" applyBorder="1" applyAlignment="1">
      <alignment horizontal="center" vertical="center"/>
      <protection/>
    </xf>
    <xf numFmtId="0" fontId="74" fillId="0" borderId="0" xfId="297" applyFont="1" applyFill="1" applyBorder="1" applyAlignment="1">
      <alignment horizontal="center" vertical="center"/>
      <protection/>
    </xf>
    <xf numFmtId="0" fontId="74" fillId="0" borderId="0" xfId="297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5" fillId="0" borderId="3" xfId="297" applyFont="1" applyFill="1" applyBorder="1" applyAlignment="1">
      <alignment horizontal="center" vertical="center" wrapText="1"/>
      <protection/>
    </xf>
    <xf numFmtId="0" fontId="55" fillId="0" borderId="3" xfId="0" applyFont="1" applyFill="1" applyBorder="1" applyAlignment="1">
      <alignment horizontal="center" vertical="center" wrapText="1" shrinkToFit="1"/>
    </xf>
    <xf numFmtId="0" fontId="55" fillId="0" borderId="3" xfId="297" applyFont="1" applyFill="1" applyBorder="1" applyAlignment="1">
      <alignment horizontal="center" vertical="center"/>
      <protection/>
    </xf>
    <xf numFmtId="0" fontId="55" fillId="0" borderId="3" xfId="297" applyFont="1" applyFill="1" applyBorder="1" applyAlignment="1">
      <alignment horizontal="left" vertical="center" wrapText="1"/>
      <protection/>
    </xf>
    <xf numFmtId="175" fontId="55" fillId="22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167" fontId="55" fillId="0" borderId="3" xfId="0" applyNumberFormat="1" applyFont="1" applyFill="1" applyBorder="1" applyAlignment="1">
      <alignment horizontal="center" vertical="center" wrapText="1"/>
    </xf>
    <xf numFmtId="167" fontId="55" fillId="22" borderId="3" xfId="0" applyNumberFormat="1" applyFont="1" applyFill="1" applyBorder="1" applyAlignment="1">
      <alignment horizontal="center" vertical="center" wrapText="1"/>
    </xf>
    <xf numFmtId="0" fontId="74" fillId="0" borderId="0" xfId="297" applyFont="1" applyFill="1" applyBorder="1" applyAlignment="1">
      <alignment vertical="center"/>
      <protection/>
    </xf>
    <xf numFmtId="0" fontId="74" fillId="22" borderId="3" xfId="297" applyFont="1" applyFill="1" applyBorder="1" applyAlignment="1">
      <alignment horizontal="left" vertical="center" wrapText="1"/>
      <protection/>
    </xf>
    <xf numFmtId="0" fontId="74" fillId="22" borderId="3" xfId="0" applyFont="1" applyFill="1" applyBorder="1" applyAlignment="1">
      <alignment horizontal="center" vertical="center" wrapText="1"/>
    </xf>
    <xf numFmtId="0" fontId="74" fillId="0" borderId="3" xfId="297" applyFont="1" applyFill="1" applyBorder="1" applyAlignment="1">
      <alignment horizontal="left" vertical="center" wrapText="1"/>
      <protection/>
    </xf>
    <xf numFmtId="0" fontId="74" fillId="0" borderId="3" xfId="297" applyFont="1" applyFill="1" applyBorder="1" applyAlignment="1">
      <alignment horizontal="center" vertical="center" wrapText="1"/>
      <protection/>
    </xf>
    <xf numFmtId="0" fontId="73" fillId="0" borderId="3" xfId="297" applyFont="1" applyFill="1" applyBorder="1" applyAlignment="1">
      <alignment horizontal="left" vertical="center" wrapText="1"/>
      <protection/>
    </xf>
    <xf numFmtId="167" fontId="73" fillId="0" borderId="3" xfId="0" applyNumberFormat="1" applyFont="1" applyFill="1" applyBorder="1" applyAlignment="1">
      <alignment horizontal="center" vertical="center" wrapText="1"/>
    </xf>
    <xf numFmtId="167" fontId="73" fillId="22" borderId="3" xfId="0" applyNumberFormat="1" applyFont="1" applyFill="1" applyBorder="1" applyAlignment="1">
      <alignment horizontal="center" vertical="center" wrapText="1"/>
    </xf>
    <xf numFmtId="0" fontId="55" fillId="0" borderId="0" xfId="297" applyFont="1" applyFill="1" applyBorder="1" applyAlignment="1">
      <alignment horizontal="left" vertical="center" wrapText="1"/>
      <protection/>
    </xf>
    <xf numFmtId="177" fontId="55" fillId="0" borderId="0" xfId="297" applyNumberFormat="1" applyFont="1" applyFill="1" applyBorder="1" applyAlignment="1">
      <alignment horizontal="center" vertical="center" wrapText="1"/>
      <protection/>
    </xf>
    <xf numFmtId="177" fontId="55" fillId="0" borderId="0" xfId="297" applyNumberFormat="1" applyFont="1" applyFill="1" applyBorder="1" applyAlignment="1">
      <alignment horizontal="right" vertical="center" wrapText="1"/>
      <protection/>
    </xf>
    <xf numFmtId="0" fontId="7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 vertical="center"/>
    </xf>
    <xf numFmtId="177" fontId="73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49" fontId="69" fillId="22" borderId="3" xfId="0" applyNumberFormat="1" applyFont="1" applyFill="1" applyBorder="1" applyAlignment="1">
      <alignment horizontal="center" vertical="center"/>
    </xf>
    <xf numFmtId="180" fontId="69" fillId="22" borderId="3" xfId="0" applyNumberFormat="1" applyFont="1" applyFill="1" applyBorder="1" applyAlignment="1">
      <alignment horizontal="right" vertical="center"/>
    </xf>
    <xf numFmtId="181" fontId="69" fillId="22" borderId="3" xfId="0" applyNumberFormat="1" applyFont="1" applyFill="1" applyBorder="1" applyAlignment="1">
      <alignment horizontal="right" vertical="center"/>
    </xf>
    <xf numFmtId="171" fontId="69" fillId="22" borderId="3" xfId="0" applyNumberFormat="1" applyFont="1" applyFill="1" applyBorder="1" applyAlignment="1">
      <alignment horizontal="right" vertical="center"/>
    </xf>
    <xf numFmtId="49" fontId="71" fillId="0" borderId="3" xfId="0" applyNumberFormat="1" applyFont="1" applyBorder="1" applyAlignment="1">
      <alignment horizontal="center" vertical="center"/>
    </xf>
    <xf numFmtId="180" fontId="71" fillId="0" borderId="3" xfId="0" applyNumberFormat="1" applyFont="1" applyBorder="1" applyAlignment="1" applyProtection="1">
      <alignment horizontal="right" vertical="center"/>
      <protection locked="0"/>
    </xf>
    <xf numFmtId="171" fontId="71" fillId="22" borderId="3" xfId="0" applyNumberFormat="1" applyFont="1" applyFill="1" applyBorder="1" applyAlignment="1">
      <alignment horizontal="right" vertical="center"/>
    </xf>
    <xf numFmtId="0" fontId="71" fillId="0" borderId="3" xfId="0" applyFont="1" applyFill="1" applyBorder="1" applyAlignment="1">
      <alignment horizontal="left" vertical="center"/>
    </xf>
    <xf numFmtId="182" fontId="71" fillId="0" borderId="3" xfId="0" applyNumberFormat="1" applyFont="1" applyBorder="1" applyAlignment="1" applyProtection="1">
      <alignment horizontal="right" vertical="center"/>
      <protection locked="0"/>
    </xf>
    <xf numFmtId="181" fontId="71" fillId="0" borderId="3" xfId="0" applyNumberFormat="1" applyFont="1" applyBorder="1" applyAlignment="1" applyProtection="1">
      <alignment horizontal="right" vertical="center"/>
      <protection locked="0"/>
    </xf>
    <xf numFmtId="183" fontId="71" fillId="22" borderId="3" xfId="0" applyNumberFormat="1" applyFont="1" applyFill="1" applyBorder="1" applyAlignment="1">
      <alignment horizontal="right" vertical="center"/>
    </xf>
    <xf numFmtId="171" fontId="69" fillId="0" borderId="3" xfId="0" applyNumberFormat="1" applyFont="1" applyBorder="1" applyAlignment="1" applyProtection="1">
      <alignment horizontal="right" vertical="center"/>
      <protection locked="0"/>
    </xf>
    <xf numFmtId="171" fontId="71" fillId="0" borderId="3" xfId="0" applyNumberFormat="1" applyFont="1" applyBorder="1" applyAlignment="1" applyProtection="1">
      <alignment horizontal="right" vertical="center"/>
      <protection locked="0"/>
    </xf>
    <xf numFmtId="49" fontId="73" fillId="0" borderId="0" xfId="0" applyNumberFormat="1" applyFont="1" applyFill="1" applyBorder="1" applyAlignment="1">
      <alignment vertical="center" wrapText="1"/>
    </xf>
    <xf numFmtId="182" fontId="71" fillId="22" borderId="3" xfId="0" applyNumberFormat="1" applyFont="1" applyFill="1" applyBorder="1" applyAlignment="1">
      <alignment horizontal="right" vertical="center"/>
    </xf>
    <xf numFmtId="49" fontId="71" fillId="0" borderId="3" xfId="0" applyNumberFormat="1" applyFont="1" applyFill="1" applyBorder="1" applyAlignment="1">
      <alignment horizontal="center" vertical="center"/>
    </xf>
    <xf numFmtId="180" fontId="71" fillId="0" borderId="3" xfId="0" applyNumberFormat="1" applyFont="1" applyFill="1" applyBorder="1" applyAlignment="1">
      <alignment horizontal="right" vertical="center"/>
    </xf>
    <xf numFmtId="180" fontId="71" fillId="22" borderId="3" xfId="0" applyNumberFormat="1" applyFont="1" applyFill="1" applyBorder="1" applyAlignment="1">
      <alignment horizontal="right" vertical="center"/>
    </xf>
    <xf numFmtId="0" fontId="71" fillId="0" borderId="26" xfId="0" applyFont="1" applyFill="1" applyBorder="1" applyAlignment="1">
      <alignment horizontal="left" vertical="center" wrapText="1"/>
    </xf>
    <xf numFmtId="49" fontId="71" fillId="0" borderId="26" xfId="0" applyNumberFormat="1" applyFont="1" applyBorder="1" applyAlignment="1">
      <alignment horizontal="center" vertical="center"/>
    </xf>
    <xf numFmtId="180" fontId="71" fillId="0" borderId="26" xfId="0" applyNumberFormat="1" applyFont="1" applyBorder="1" applyAlignment="1" applyProtection="1">
      <alignment horizontal="right" vertical="center"/>
      <protection locked="0"/>
    </xf>
    <xf numFmtId="171" fontId="71" fillId="22" borderId="26" xfId="0" applyNumberFormat="1" applyFont="1" applyFill="1" applyBorder="1" applyAlignment="1">
      <alignment horizontal="right" vertical="center"/>
    </xf>
    <xf numFmtId="171" fontId="71" fillId="0" borderId="26" xfId="0" applyNumberFormat="1" applyFont="1" applyBorder="1" applyAlignment="1" applyProtection="1">
      <alignment horizontal="right" vertical="center"/>
      <protection locked="0"/>
    </xf>
    <xf numFmtId="0" fontId="71" fillId="0" borderId="27" xfId="0" applyFont="1" applyFill="1" applyBorder="1" applyAlignment="1">
      <alignment horizontal="left" vertical="center" wrapText="1"/>
    </xf>
    <xf numFmtId="49" fontId="71" fillId="0" borderId="28" xfId="0" applyNumberFormat="1" applyFont="1" applyFill="1" applyBorder="1" applyAlignment="1">
      <alignment horizontal="center" vertical="center"/>
    </xf>
    <xf numFmtId="180" fontId="71" fillId="0" borderId="28" xfId="0" applyNumberFormat="1" applyFont="1" applyFill="1" applyBorder="1" applyAlignment="1">
      <alignment horizontal="right" vertical="center"/>
    </xf>
    <xf numFmtId="171" fontId="71" fillId="0" borderId="28" xfId="0" applyNumberFormat="1" applyFont="1" applyFill="1" applyBorder="1" applyAlignment="1">
      <alignment horizontal="right" vertical="center"/>
    </xf>
    <xf numFmtId="171" fontId="71" fillId="22" borderId="28" xfId="0" applyNumberFormat="1" applyFont="1" applyFill="1" applyBorder="1" applyAlignment="1">
      <alignment horizontal="right" vertical="center"/>
    </xf>
    <xf numFmtId="0" fontId="70" fillId="0" borderId="29" xfId="0" applyFont="1" applyFill="1" applyBorder="1" applyAlignment="1">
      <alignment horizontal="left" vertical="center" wrapText="1"/>
    </xf>
    <xf numFmtId="49" fontId="71" fillId="0" borderId="29" xfId="0" applyNumberFormat="1" applyFont="1" applyFill="1" applyBorder="1" applyAlignment="1">
      <alignment horizontal="center" vertical="center"/>
    </xf>
    <xf numFmtId="180" fontId="71" fillId="0" borderId="29" xfId="0" applyNumberFormat="1" applyFont="1" applyFill="1" applyBorder="1" applyAlignment="1">
      <alignment horizontal="right" vertical="center"/>
    </xf>
    <xf numFmtId="171" fontId="71" fillId="22" borderId="29" xfId="0" applyNumberFormat="1" applyFont="1" applyFill="1" applyBorder="1" applyAlignment="1">
      <alignment horizontal="right" vertical="center"/>
    </xf>
    <xf numFmtId="177" fontId="71" fillId="0" borderId="29" xfId="0" applyNumberFormat="1" applyFont="1" applyFill="1" applyBorder="1" applyAlignment="1">
      <alignment horizontal="right" vertical="center"/>
    </xf>
    <xf numFmtId="171" fontId="71" fillId="0" borderId="3" xfId="0" applyNumberFormat="1" applyFont="1" applyFill="1" applyBorder="1" applyAlignment="1">
      <alignment horizontal="right" vertical="center"/>
    </xf>
    <xf numFmtId="179" fontId="69" fillId="22" borderId="3" xfId="0" applyNumberFormat="1" applyFont="1" applyFill="1" applyBorder="1" applyAlignment="1">
      <alignment horizontal="right" vertical="center"/>
    </xf>
    <xf numFmtId="0" fontId="71" fillId="0" borderId="3" xfId="0" applyFont="1" applyBorder="1" applyAlignment="1">
      <alignment horizontal="left" vertical="center" wrapText="1"/>
    </xf>
    <xf numFmtId="179" fontId="71" fillId="0" borderId="3" xfId="0" applyNumberFormat="1" applyFont="1" applyBorder="1" applyAlignment="1" applyProtection="1">
      <alignment horizontal="right" vertical="center"/>
      <protection locked="0"/>
    </xf>
    <xf numFmtId="179" fontId="71" fillId="22" borderId="3" xfId="0" applyNumberFormat="1" applyFont="1" applyFill="1" applyBorder="1" applyAlignment="1">
      <alignment horizontal="right" vertical="center"/>
    </xf>
    <xf numFmtId="179" fontId="71" fillId="0" borderId="26" xfId="0" applyNumberFormat="1" applyFont="1" applyBorder="1" applyAlignment="1" applyProtection="1">
      <alignment horizontal="right" vertical="center"/>
      <protection locked="0"/>
    </xf>
    <xf numFmtId="179" fontId="71" fillId="22" borderId="26" xfId="0" applyNumberFormat="1" applyFont="1" applyFill="1" applyBorder="1" applyAlignment="1">
      <alignment horizontal="right" vertical="center"/>
    </xf>
    <xf numFmtId="0" fontId="71" fillId="0" borderId="26" xfId="0" applyFont="1" applyBorder="1" applyAlignment="1">
      <alignment horizontal="left" vertical="center" wrapText="1"/>
    </xf>
    <xf numFmtId="49" fontId="71" fillId="0" borderId="26" xfId="0" applyNumberFormat="1" applyFont="1" applyFill="1" applyBorder="1" applyAlignment="1">
      <alignment horizontal="center" vertical="center"/>
    </xf>
    <xf numFmtId="179" fontId="71" fillId="0" borderId="26" xfId="0" applyNumberFormat="1" applyFont="1" applyFill="1" applyBorder="1" applyAlignment="1">
      <alignment horizontal="right" vertical="center"/>
    </xf>
    <xf numFmtId="179" fontId="71" fillId="0" borderId="3" xfId="0" applyNumberFormat="1" applyFont="1" applyFill="1" applyBorder="1" applyAlignment="1">
      <alignment horizontal="right" vertical="center"/>
    </xf>
    <xf numFmtId="179" fontId="70" fillId="0" borderId="3" xfId="0" applyNumberFormat="1" applyFont="1" applyFill="1" applyBorder="1" applyAlignment="1">
      <alignment horizontal="right" vertical="center"/>
    </xf>
    <xf numFmtId="179" fontId="70" fillId="22" borderId="26" xfId="0" applyNumberFormat="1" applyFont="1" applyFill="1" applyBorder="1" applyAlignment="1">
      <alignment horizontal="right" vertical="center"/>
    </xf>
    <xf numFmtId="0" fontId="70" fillId="0" borderId="30" xfId="0" applyFont="1" applyBorder="1" applyAlignment="1">
      <alignment wrapText="1"/>
    </xf>
    <xf numFmtId="179" fontId="70" fillId="22" borderId="23" xfId="0" applyNumberFormat="1" applyFont="1" applyFill="1" applyBorder="1" applyAlignment="1">
      <alignment horizontal="right" vertical="center"/>
    </xf>
    <xf numFmtId="179" fontId="69" fillId="22" borderId="29" xfId="0" applyNumberFormat="1" applyFont="1" applyFill="1" applyBorder="1" applyAlignment="1">
      <alignment horizontal="right" vertical="center"/>
    </xf>
    <xf numFmtId="49" fontId="71" fillId="0" borderId="30" xfId="0" applyNumberFormat="1" applyFont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179" fontId="71" fillId="0" borderId="0" xfId="0" applyNumberFormat="1" applyFont="1" applyFill="1" applyBorder="1" applyAlignment="1">
      <alignment horizontal="right" vertical="center"/>
    </xf>
    <xf numFmtId="179" fontId="70" fillId="22" borderId="3" xfId="0" applyNumberFormat="1" applyFont="1" applyFill="1" applyBorder="1" applyAlignment="1">
      <alignment horizontal="right" vertical="center"/>
    </xf>
    <xf numFmtId="179" fontId="70" fillId="0" borderId="0" xfId="0" applyNumberFormat="1" applyFont="1" applyFill="1" applyBorder="1" applyAlignment="1">
      <alignment horizontal="right" vertical="center"/>
    </xf>
    <xf numFmtId="0" fontId="69" fillId="22" borderId="29" xfId="0" applyFont="1" applyFill="1" applyBorder="1" applyAlignment="1">
      <alignment horizontal="left" vertical="center" wrapText="1"/>
    </xf>
    <xf numFmtId="49" fontId="69" fillId="22" borderId="29" xfId="0" applyNumberFormat="1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left" vertical="center" wrapText="1"/>
    </xf>
    <xf numFmtId="179" fontId="71" fillId="0" borderId="29" xfId="0" applyNumberFormat="1" applyFont="1" applyFill="1" applyBorder="1" applyAlignment="1">
      <alignment horizontal="right" vertical="center"/>
    </xf>
    <xf numFmtId="179" fontId="71" fillId="22" borderId="29" xfId="0" applyNumberFormat="1" applyFont="1" applyFill="1" applyBorder="1" applyAlignment="1">
      <alignment horizontal="right" vertical="center"/>
    </xf>
    <xf numFmtId="49" fontId="70" fillId="0" borderId="29" xfId="0" applyNumberFormat="1" applyFont="1" applyFill="1" applyBorder="1" applyAlignment="1">
      <alignment horizontal="center" vertical="center"/>
    </xf>
    <xf numFmtId="179" fontId="70" fillId="0" borderId="29" xfId="0" applyNumberFormat="1" applyFont="1" applyFill="1" applyBorder="1" applyAlignment="1">
      <alignment horizontal="right" vertical="center"/>
    </xf>
    <xf numFmtId="179" fontId="70" fillId="22" borderId="29" xfId="0" applyNumberFormat="1" applyFont="1" applyFill="1" applyBorder="1" applyAlignment="1">
      <alignment horizontal="right" vertical="center"/>
    </xf>
    <xf numFmtId="179" fontId="69" fillId="0" borderId="3" xfId="0" applyNumberFormat="1" applyFont="1" applyFill="1" applyBorder="1" applyAlignment="1">
      <alignment horizontal="right" vertical="center"/>
    </xf>
    <xf numFmtId="49" fontId="70" fillId="0" borderId="3" xfId="0" applyNumberFormat="1" applyFont="1" applyFill="1" applyBorder="1" applyAlignment="1">
      <alignment horizontal="center" vertical="center"/>
    </xf>
    <xf numFmtId="179" fontId="72" fillId="0" borderId="3" xfId="0" applyNumberFormat="1" applyFont="1" applyFill="1" applyBorder="1" applyAlignment="1">
      <alignment horizontal="right" vertical="center"/>
    </xf>
    <xf numFmtId="49" fontId="57" fillId="0" borderId="3" xfId="0" applyNumberFormat="1" applyFont="1" applyFill="1" applyBorder="1" applyAlignment="1">
      <alignment horizontal="center" vertical="center"/>
    </xf>
    <xf numFmtId="179" fontId="55" fillId="22" borderId="3" xfId="0" applyNumberFormat="1" applyFont="1" applyFill="1" applyBorder="1" applyAlignment="1">
      <alignment horizontal="center" vertical="center" wrapText="1"/>
    </xf>
    <xf numFmtId="179" fontId="55" fillId="0" borderId="3" xfId="0" applyNumberFormat="1" applyFont="1" applyFill="1" applyBorder="1" applyAlignment="1">
      <alignment horizontal="center" vertical="center" wrapText="1"/>
    </xf>
    <xf numFmtId="0" fontId="69" fillId="22" borderId="3" xfId="297" applyFont="1" applyFill="1" applyBorder="1" applyAlignment="1">
      <alignment horizontal="left" vertical="center" wrapText="1"/>
      <protection/>
    </xf>
    <xf numFmtId="49" fontId="69" fillId="0" borderId="3" xfId="0" applyNumberFormat="1" applyFont="1" applyFill="1" applyBorder="1" applyAlignment="1">
      <alignment horizontal="center" vertical="center"/>
    </xf>
    <xf numFmtId="179" fontId="69" fillId="22" borderId="3" xfId="0" applyNumberFormat="1" applyFont="1" applyFill="1" applyBorder="1" applyAlignment="1" applyProtection="1">
      <alignment horizontal="right" vertical="center"/>
      <protection locked="0"/>
    </xf>
    <xf numFmtId="0" fontId="71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71" fillId="23" borderId="0" xfId="0" applyFont="1" applyFill="1" applyAlignment="1">
      <alignment/>
    </xf>
    <xf numFmtId="0" fontId="71" fillId="0" borderId="0" xfId="0" applyFont="1" applyBorder="1" applyAlignment="1">
      <alignment horizontal="center" vertical="top" wrapText="1"/>
    </xf>
    <xf numFmtId="0" fontId="5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55" fillId="0" borderId="3" xfId="0" applyFont="1" applyBorder="1" applyAlignment="1">
      <alignment wrapText="1"/>
    </xf>
    <xf numFmtId="0" fontId="71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4" fillId="0" borderId="3" xfId="289" applyNumberFormat="1" applyFont="1" applyFill="1" applyBorder="1" applyAlignment="1">
      <alignment horizontal="center" vertical="center" wrapText="1"/>
      <protection/>
    </xf>
    <xf numFmtId="0" fontId="64" fillId="0" borderId="3" xfId="289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60" fillId="0" borderId="3" xfId="289" applyFont="1" applyFill="1" applyBorder="1" applyAlignment="1">
      <alignment horizontal="left" vertical="center" wrapText="1"/>
      <protection/>
    </xf>
    <xf numFmtId="0" fontId="78" fillId="0" borderId="3" xfId="289" applyFont="1" applyFill="1" applyBorder="1" applyAlignment="1">
      <alignment horizontal="left" vertical="center"/>
      <protection/>
    </xf>
    <xf numFmtId="0" fontId="54" fillId="0" borderId="3" xfId="289" applyFont="1" applyFill="1" applyBorder="1" applyAlignment="1">
      <alignment horizontal="center" vertical="center"/>
      <protection/>
    </xf>
    <xf numFmtId="4" fontId="54" fillId="0" borderId="3" xfId="289" applyNumberFormat="1" applyFont="1" applyFill="1" applyBorder="1" applyAlignment="1">
      <alignment horizontal="center" vertical="center" wrapText="1"/>
      <protection/>
    </xf>
    <xf numFmtId="184" fontId="54" fillId="0" borderId="3" xfId="289" applyNumberFormat="1" applyFont="1" applyFill="1" applyBorder="1" applyAlignment="1">
      <alignment horizontal="center" vertical="center" wrapText="1"/>
      <protection/>
    </xf>
    <xf numFmtId="49" fontId="54" fillId="0" borderId="3" xfId="289" applyNumberFormat="1" applyFont="1" applyFill="1" applyBorder="1" applyAlignment="1">
      <alignment horizontal="left" vertical="center" wrapText="1"/>
      <protection/>
    </xf>
    <xf numFmtId="0" fontId="54" fillId="0" borderId="3" xfId="289" applyFont="1" applyFill="1" applyBorder="1" applyAlignment="1">
      <alignment horizontal="center" vertical="center" wrapText="1"/>
      <protection/>
    </xf>
    <xf numFmtId="177" fontId="54" fillId="0" borderId="3" xfId="289" applyNumberFormat="1" applyFont="1" applyFill="1" applyBorder="1" applyAlignment="1">
      <alignment horizontal="center" vertical="center" wrapText="1"/>
      <protection/>
    </xf>
    <xf numFmtId="0" fontId="54" fillId="0" borderId="3" xfId="289" applyNumberFormat="1" applyFont="1" applyFill="1" applyBorder="1" applyAlignment="1">
      <alignment horizontal="left" vertical="center" wrapText="1"/>
      <protection/>
    </xf>
    <xf numFmtId="49" fontId="55" fillId="0" borderId="3" xfId="289" applyNumberFormat="1" applyFont="1" applyFill="1" applyBorder="1" applyAlignment="1">
      <alignment horizontal="left" vertical="center" wrapText="1"/>
      <protection/>
    </xf>
    <xf numFmtId="0" fontId="6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/>
    </xf>
    <xf numFmtId="179" fontId="54" fillId="0" borderId="3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56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1" fontId="54" fillId="0" borderId="0" xfId="0" applyNumberFormat="1" applyFont="1" applyFill="1" applyBorder="1" applyAlignment="1">
      <alignment horizontal="center" vertical="center" wrapText="1" shrinkToFit="1"/>
    </xf>
    <xf numFmtId="185" fontId="71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185" fontId="54" fillId="0" borderId="0" xfId="0" applyNumberFormat="1" applyFont="1" applyFill="1" applyBorder="1" applyAlignment="1">
      <alignment horizontal="center" vertical="center" wrapText="1"/>
    </xf>
    <xf numFmtId="178" fontId="54" fillId="0" borderId="0" xfId="0" applyNumberFormat="1" applyFont="1" applyFill="1" applyBorder="1" applyAlignment="1">
      <alignment horizontal="center" vertical="center" wrapText="1"/>
    </xf>
    <xf numFmtId="185" fontId="54" fillId="22" borderId="3" xfId="0" applyNumberFormat="1" applyFont="1" applyFill="1" applyBorder="1" applyAlignment="1">
      <alignment horizontal="center" vertical="center" wrapText="1"/>
    </xf>
    <xf numFmtId="178" fontId="60" fillId="0" borderId="3" xfId="0" applyNumberFormat="1" applyFont="1" applyFill="1" applyBorder="1" applyAlignment="1">
      <alignment horizontal="center" vertical="center" wrapText="1"/>
    </xf>
    <xf numFmtId="185" fontId="60" fillId="0" borderId="0" xfId="0" applyNumberFormat="1" applyFont="1" applyFill="1" applyBorder="1" applyAlignment="1">
      <alignment horizontal="center" vertical="center" wrapText="1"/>
    </xf>
    <xf numFmtId="178" fontId="60" fillId="0" borderId="0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57" fillId="0" borderId="3" xfId="0" applyFont="1" applyFill="1" applyBorder="1" applyAlignment="1">
      <alignment horizontal="center" vertical="center" wrapText="1" shrinkToFit="1"/>
    </xf>
    <xf numFmtId="0" fontId="57" fillId="0" borderId="21" xfId="0" applyFont="1" applyFill="1" applyBorder="1" applyAlignment="1">
      <alignment horizontal="center" vertical="center" wrapText="1" shrinkToFit="1"/>
    </xf>
    <xf numFmtId="0" fontId="55" fillId="0" borderId="21" xfId="0" applyFont="1" applyFill="1" applyBorder="1" applyAlignment="1">
      <alignment horizontal="center" vertical="center" wrapText="1" shrinkToFit="1"/>
    </xf>
    <xf numFmtId="3" fontId="55" fillId="0" borderId="3" xfId="0" applyNumberFormat="1" applyFont="1" applyFill="1" applyBorder="1" applyAlignment="1">
      <alignment horizontal="center" vertical="center" wrapText="1" shrinkToFit="1"/>
    </xf>
    <xf numFmtId="0" fontId="55" fillId="0" borderId="3" xfId="0" applyFont="1" applyFill="1" applyBorder="1" applyAlignment="1">
      <alignment horizontal="left" vertical="center" wrapText="1" shrinkToFit="1"/>
    </xf>
    <xf numFmtId="3" fontId="71" fillId="0" borderId="3" xfId="0" applyNumberFormat="1" applyFont="1" applyFill="1" applyBorder="1" applyAlignment="1">
      <alignment horizontal="center" vertical="center" wrapText="1"/>
    </xf>
    <xf numFmtId="185" fontId="71" fillId="22" borderId="3" xfId="0" applyNumberFormat="1" applyFont="1" applyFill="1" applyBorder="1" applyAlignment="1">
      <alignment horizontal="center" vertical="center" wrapText="1"/>
    </xf>
    <xf numFmtId="179" fontId="54" fillId="0" borderId="0" xfId="0" applyNumberFormat="1" applyFont="1" applyFill="1" applyBorder="1" applyAlignment="1">
      <alignment horizontal="center" vertical="center" wrapText="1"/>
    </xf>
    <xf numFmtId="185" fontId="54" fillId="22" borderId="3" xfId="0" applyNumberFormat="1" applyFont="1" applyFill="1" applyBorder="1" applyAlignment="1">
      <alignment vertical="center" wrapText="1"/>
    </xf>
    <xf numFmtId="185" fontId="54" fillId="0" borderId="3" xfId="0" applyNumberFormat="1" applyFont="1" applyFill="1" applyBorder="1" applyAlignment="1">
      <alignment vertical="center" wrapText="1"/>
    </xf>
    <xf numFmtId="3" fontId="54" fillId="0" borderId="3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49" fontId="54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wrapText="1"/>
    </xf>
    <xf numFmtId="0" fontId="8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7" fillId="0" borderId="3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textRotation="90" wrapText="1"/>
    </xf>
    <xf numFmtId="0" fontId="89" fillId="0" borderId="31" xfId="0" applyFont="1" applyBorder="1" applyAlignment="1" applyProtection="1">
      <alignment textRotation="90" wrapText="1"/>
      <protection locked="0"/>
    </xf>
    <xf numFmtId="0" fontId="89" fillId="0" borderId="32" xfId="0" applyFont="1" applyBorder="1" applyAlignment="1" applyProtection="1">
      <alignment textRotation="90" wrapText="1"/>
      <protection locked="0"/>
    </xf>
    <xf numFmtId="0" fontId="90" fillId="0" borderId="29" xfId="135" applyNumberFormat="1" applyFont="1" applyFill="1" applyBorder="1" applyAlignment="1" applyProtection="1">
      <alignment textRotation="90" wrapText="1"/>
      <protection locked="0"/>
    </xf>
    <xf numFmtId="0" fontId="90" fillId="0" borderId="29" xfId="135" applyNumberFormat="1" applyFont="1" applyFill="1" applyBorder="1" applyAlignment="1" applyProtection="1">
      <alignment textRotation="90" wrapText="1"/>
      <protection/>
    </xf>
    <xf numFmtId="0" fontId="90" fillId="0" borderId="3" xfId="135" applyNumberFormat="1" applyFont="1" applyFill="1" applyBorder="1" applyAlignment="1" applyProtection="1">
      <alignment textRotation="90" wrapText="1"/>
      <protection/>
    </xf>
    <xf numFmtId="0" fontId="0" fillId="22" borderId="33" xfId="0" applyFill="1" applyBorder="1" applyAlignment="1">
      <alignment/>
    </xf>
    <xf numFmtId="0" fontId="91" fillId="22" borderId="3" xfId="0" applyFont="1" applyFill="1" applyBorder="1" applyAlignment="1">
      <alignment/>
    </xf>
    <xf numFmtId="179" fontId="91" fillId="22" borderId="3" xfId="0" applyNumberFormat="1" applyFont="1" applyFill="1" applyBorder="1" applyAlignment="1">
      <alignment/>
    </xf>
    <xf numFmtId="1" fontId="91" fillId="22" borderId="3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179" fontId="0" fillId="0" borderId="3" xfId="0" applyNumberFormat="1" applyBorder="1" applyAlignment="1" applyProtection="1">
      <alignment/>
      <protection locked="0"/>
    </xf>
    <xf numFmtId="179" fontId="0" fillId="22" borderId="3" xfId="0" applyNumberFormat="1" applyFill="1" applyBorder="1" applyAlignment="1">
      <alignment/>
    </xf>
    <xf numFmtId="9" fontId="0" fillId="22" borderId="3" xfId="0" applyNumberFormat="1" applyFill="1" applyBorder="1" applyAlignment="1">
      <alignment/>
    </xf>
    <xf numFmtId="179" fontId="0" fillId="0" borderId="3" xfId="0" applyNumberFormat="1" applyFill="1" applyBorder="1" applyAlignment="1">
      <alignment/>
    </xf>
    <xf numFmtId="187" fontId="0" fillId="22" borderId="34" xfId="0" applyNumberFormat="1" applyFill="1" applyBorder="1" applyAlignment="1">
      <alignment/>
    </xf>
    <xf numFmtId="179" fontId="0" fillId="0" borderId="3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337">
      <alignment/>
      <protection/>
    </xf>
    <xf numFmtId="0" fontId="1" fillId="0" borderId="0" xfId="337" applyFill="1">
      <alignment/>
      <protection/>
    </xf>
    <xf numFmtId="0" fontId="1" fillId="0" borderId="0" xfId="337" applyFont="1" applyFill="1" applyBorder="1" applyAlignment="1">
      <alignment vertical="center" wrapText="1"/>
      <protection/>
    </xf>
    <xf numFmtId="0" fontId="94" fillId="0" borderId="0" xfId="0" applyFont="1" applyAlignment="1">
      <alignment vertical="center"/>
    </xf>
    <xf numFmtId="0" fontId="96" fillId="0" borderId="0" xfId="337" applyFont="1" applyFill="1" applyBorder="1" applyAlignment="1">
      <alignment horizontal="center" vertical="center" wrapText="1"/>
      <protection/>
    </xf>
    <xf numFmtId="0" fontId="1" fillId="0" borderId="0" xfId="337" applyFill="1" applyBorder="1" applyAlignment="1">
      <alignment vertical="top" wrapText="1"/>
      <protection/>
    </xf>
    <xf numFmtId="0" fontId="1" fillId="0" borderId="0" xfId="337" applyFont="1" applyFill="1" applyBorder="1" applyAlignment="1">
      <alignment horizontal="right" wrapText="1"/>
      <protection/>
    </xf>
    <xf numFmtId="0" fontId="1" fillId="0" borderId="3" xfId="337" applyFont="1" applyFill="1" applyBorder="1" applyAlignment="1">
      <alignment horizontal="center" vertical="center" wrapText="1"/>
      <protection/>
    </xf>
    <xf numFmtId="0" fontId="1" fillId="0" borderId="3" xfId="337" applyFont="1" applyFill="1" applyBorder="1" applyAlignment="1" applyProtection="1">
      <alignment horizontal="center" vertical="center" wrapText="1"/>
      <protection locked="0"/>
    </xf>
    <xf numFmtId="0" fontId="1" fillId="0" borderId="3" xfId="337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1" fillId="0" borderId="0" xfId="337" applyFont="1" applyBorder="1" applyAlignment="1">
      <alignment/>
      <protection/>
    </xf>
    <xf numFmtId="0" fontId="1" fillId="0" borderId="0" xfId="337" applyFont="1" applyBorder="1" applyAlignment="1" applyProtection="1">
      <alignment horizontal="center" vertical="center" wrapText="1"/>
      <protection locked="0"/>
    </xf>
    <xf numFmtId="0" fontId="1" fillId="0" borderId="3" xfId="337" applyFont="1" applyBorder="1" applyAlignment="1">
      <alignment vertical="center" wrapText="1"/>
      <protection/>
    </xf>
    <xf numFmtId="0" fontId="1" fillId="0" borderId="3" xfId="337" applyBorder="1" applyAlignment="1">
      <alignment horizontal="center" vertical="center" wrapText="1"/>
      <protection/>
    </xf>
    <xf numFmtId="0" fontId="1" fillId="0" borderId="0" xfId="337" applyFont="1" applyAlignment="1" applyProtection="1">
      <alignment/>
      <protection locked="0"/>
    </xf>
    <xf numFmtId="0" fontId="1" fillId="0" borderId="0" xfId="337" applyFont="1" applyProtection="1">
      <alignment/>
      <protection locked="0"/>
    </xf>
    <xf numFmtId="0" fontId="1" fillId="0" borderId="0" xfId="337" applyBorder="1" applyAlignment="1" applyProtection="1">
      <alignment horizontal="center" vertical="center"/>
      <protection locked="0"/>
    </xf>
    <xf numFmtId="0" fontId="1" fillId="0" borderId="0" xfId="337" applyAlignment="1">
      <alignment horizontal="center" vertical="center" wrapText="1"/>
      <protection/>
    </xf>
    <xf numFmtId="0" fontId="1" fillId="0" borderId="0" xfId="337" applyAlignment="1">
      <alignment horizontal="center" vertical="center"/>
      <protection/>
    </xf>
    <xf numFmtId="0" fontId="98" fillId="0" borderId="0" xfId="0" applyFont="1" applyAlignment="1">
      <alignment/>
    </xf>
    <xf numFmtId="0" fontId="93" fillId="0" borderId="0" xfId="0" applyFont="1" applyAlignment="1">
      <alignment vertical="center"/>
    </xf>
    <xf numFmtId="0" fontId="32" fillId="0" borderId="27" xfId="337" applyFont="1" applyBorder="1" applyAlignment="1">
      <alignment horizontal="center" vertical="center" wrapText="1"/>
      <protection/>
    </xf>
    <xf numFmtId="0" fontId="32" fillId="0" borderId="28" xfId="337" applyFont="1" applyBorder="1" applyAlignment="1">
      <alignment horizontal="center" vertical="center" wrapText="1"/>
      <protection/>
    </xf>
    <xf numFmtId="0" fontId="32" fillId="0" borderId="35" xfId="337" applyFont="1" applyBorder="1" applyAlignment="1">
      <alignment horizontal="center" vertical="center" wrapText="1"/>
      <protection/>
    </xf>
    <xf numFmtId="0" fontId="1" fillId="0" borderId="0" xfId="337" applyFont="1">
      <alignment/>
      <protection/>
    </xf>
    <xf numFmtId="0" fontId="32" fillId="0" borderId="36" xfId="337" applyFont="1" applyBorder="1" applyAlignment="1">
      <alignment horizontal="left" vertical="center" wrapText="1"/>
      <protection/>
    </xf>
    <xf numFmtId="0" fontId="46" fillId="0" borderId="37" xfId="337" applyFont="1" applyBorder="1" applyAlignment="1" applyProtection="1">
      <alignment horizontal="center" vertical="center" wrapText="1"/>
      <protection locked="0"/>
    </xf>
    <xf numFmtId="2" fontId="32" fillId="0" borderId="37" xfId="337" applyNumberFormat="1" applyFont="1" applyBorder="1" applyAlignment="1" applyProtection="1">
      <alignment horizontal="right" vertical="center" wrapText="1"/>
      <protection locked="0"/>
    </xf>
    <xf numFmtId="0" fontId="32" fillId="0" borderId="37" xfId="337" applyFont="1" applyBorder="1" applyAlignment="1" applyProtection="1">
      <alignment horizontal="right" vertical="center" wrapText="1"/>
      <protection locked="0"/>
    </xf>
    <xf numFmtId="0" fontId="32" fillId="0" borderId="38" xfId="337" applyFont="1" applyBorder="1" applyAlignment="1" applyProtection="1">
      <alignment horizontal="right" vertical="center" wrapText="1"/>
      <protection locked="0"/>
    </xf>
    <xf numFmtId="0" fontId="1" fillId="0" borderId="39" xfId="337" applyFont="1" applyBorder="1" applyAlignment="1">
      <alignment horizontal="left" vertical="center" wrapText="1"/>
      <protection/>
    </xf>
    <xf numFmtId="0" fontId="1" fillId="0" borderId="40" xfId="337" applyFont="1" applyBorder="1" applyAlignment="1" applyProtection="1">
      <alignment horizontal="center" vertical="center" wrapText="1"/>
      <protection locked="0"/>
    </xf>
    <xf numFmtId="2" fontId="1" fillId="0" borderId="40" xfId="337" applyNumberFormat="1" applyFont="1" applyBorder="1" applyAlignment="1" applyProtection="1">
      <alignment horizontal="right" vertical="center" wrapText="1"/>
      <protection locked="0"/>
    </xf>
    <xf numFmtId="0" fontId="1" fillId="0" borderId="40" xfId="337" applyFont="1" applyBorder="1" applyAlignment="1" applyProtection="1">
      <alignment horizontal="right" vertical="center" wrapText="1"/>
      <protection locked="0"/>
    </xf>
    <xf numFmtId="0" fontId="1" fillId="0" borderId="41" xfId="337" applyFont="1" applyBorder="1" applyAlignment="1" applyProtection="1">
      <alignment horizontal="right" vertical="center" wrapText="1"/>
      <protection locked="0"/>
    </xf>
    <xf numFmtId="2" fontId="32" fillId="0" borderId="38" xfId="337" applyNumberFormat="1" applyFont="1" applyBorder="1" applyAlignment="1" applyProtection="1">
      <alignment horizontal="right" vertical="center" wrapText="1"/>
      <protection locked="0"/>
    </xf>
    <xf numFmtId="0" fontId="32" fillId="0" borderId="37" xfId="337" applyFont="1" applyBorder="1" applyAlignment="1" applyProtection="1">
      <alignment horizontal="center" vertical="center" wrapText="1"/>
      <protection locked="0"/>
    </xf>
    <xf numFmtId="179" fontId="32" fillId="0" borderId="37" xfId="337" applyNumberFormat="1" applyFont="1" applyBorder="1" applyAlignment="1" applyProtection="1">
      <alignment horizontal="right" vertical="center" wrapText="1"/>
      <protection locked="0"/>
    </xf>
    <xf numFmtId="179" fontId="1" fillId="0" borderId="40" xfId="337" applyNumberFormat="1" applyFont="1" applyBorder="1" applyAlignment="1" applyProtection="1">
      <alignment horizontal="right" vertical="center" wrapText="1"/>
      <protection locked="0"/>
    </xf>
    <xf numFmtId="2" fontId="99" fillId="22" borderId="28" xfId="337" applyNumberFormat="1" applyFont="1" applyFill="1" applyBorder="1" applyAlignment="1">
      <alignment horizontal="right" vertical="center" wrapText="1"/>
      <protection/>
    </xf>
    <xf numFmtId="0" fontId="32" fillId="0" borderId="0" xfId="337" applyFont="1" applyBorder="1" applyAlignment="1">
      <alignment horizontal="left"/>
      <protection/>
    </xf>
    <xf numFmtId="0" fontId="32" fillId="0" borderId="0" xfId="337" applyFont="1" applyBorder="1" applyAlignment="1">
      <alignment horizontal="center"/>
      <protection/>
    </xf>
    <xf numFmtId="0" fontId="1" fillId="0" borderId="0" xfId="337" applyAlignment="1">
      <alignment horizontal="center"/>
      <protection/>
    </xf>
    <xf numFmtId="0" fontId="32" fillId="0" borderId="0" xfId="337" applyFont="1" applyBorder="1" applyAlignment="1">
      <alignment horizontal="left" vertical="center"/>
      <protection/>
    </xf>
    <xf numFmtId="0" fontId="32" fillId="0" borderId="0" xfId="337" applyFont="1" applyBorder="1" applyAlignment="1">
      <alignment horizontal="center" vertical="center"/>
      <protection/>
    </xf>
    <xf numFmtId="0" fontId="1" fillId="0" borderId="0" xfId="337" applyFont="1" applyBorder="1" applyAlignment="1">
      <alignment horizontal="center" vertical="center"/>
      <protection/>
    </xf>
    <xf numFmtId="0" fontId="1" fillId="0" borderId="0" xfId="337" applyFont="1" applyBorder="1" applyAlignment="1">
      <alignment vertical="center" wrapText="1"/>
      <protection/>
    </xf>
    <xf numFmtId="0" fontId="100" fillId="0" borderId="0" xfId="0" applyFont="1" applyFill="1" applyBorder="1" applyAlignment="1">
      <alignment/>
    </xf>
    <xf numFmtId="0" fontId="94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textRotation="90" wrapText="1"/>
    </xf>
    <xf numFmtId="0" fontId="0" fillId="22" borderId="3" xfId="0" applyFont="1" applyFill="1" applyBorder="1" applyAlignment="1">
      <alignment/>
    </xf>
    <xf numFmtId="0" fontId="87" fillId="22" borderId="3" xfId="0" applyFont="1" applyFill="1" applyBorder="1" applyAlignment="1">
      <alignment/>
    </xf>
    <xf numFmtId="179" fontId="87" fillId="22" borderId="3" xfId="0" applyNumberFormat="1" applyFont="1" applyFill="1" applyBorder="1" applyAlignment="1">
      <alignment/>
    </xf>
    <xf numFmtId="2" fontId="87" fillId="0" borderId="0" xfId="0" applyNumberFormat="1" applyFont="1" applyFill="1" applyBorder="1" applyAlignment="1">
      <alignment/>
    </xf>
    <xf numFmtId="2" fontId="101" fillId="0" borderId="0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78" fillId="6" borderId="42" xfId="0" applyNumberFormat="1" applyFont="1" applyFill="1" applyBorder="1" applyAlignment="1">
      <alignment/>
    </xf>
    <xf numFmtId="0" fontId="102" fillId="0" borderId="3" xfId="0" applyFont="1" applyBorder="1" applyAlignment="1">
      <alignment/>
    </xf>
    <xf numFmtId="0" fontId="102" fillId="0" borderId="3" xfId="0" applyFont="1" applyBorder="1" applyAlignment="1">
      <alignment wrapText="1"/>
    </xf>
    <xf numFmtId="0" fontId="102" fillId="0" borderId="3" xfId="0" applyFont="1" applyBorder="1" applyAlignment="1">
      <alignment horizontal="center"/>
    </xf>
    <xf numFmtId="0" fontId="102" fillId="0" borderId="3" xfId="0" applyFont="1" applyBorder="1" applyAlignment="1" applyProtection="1">
      <alignment/>
      <protection locked="0"/>
    </xf>
    <xf numFmtId="2" fontId="103" fillId="0" borderId="3" xfId="0" applyNumberFormat="1" applyFont="1" applyBorder="1" applyAlignment="1">
      <alignment/>
    </xf>
    <xf numFmtId="2" fontId="102" fillId="22" borderId="30" xfId="0" applyNumberFormat="1" applyFont="1" applyFill="1" applyBorder="1" applyAlignment="1">
      <alignment/>
    </xf>
    <xf numFmtId="2" fontId="102" fillId="0" borderId="3" xfId="0" applyNumberFormat="1" applyFont="1" applyBorder="1" applyAlignment="1" applyProtection="1">
      <alignment/>
      <protection locked="0"/>
    </xf>
    <xf numFmtId="179" fontId="102" fillId="0" borderId="3" xfId="0" applyNumberFormat="1" applyFont="1" applyBorder="1" applyAlignment="1" applyProtection="1">
      <alignment/>
      <protection locked="0"/>
    </xf>
    <xf numFmtId="9" fontId="102" fillId="22" borderId="3" xfId="0" applyNumberFormat="1" applyFont="1" applyFill="1" applyBorder="1" applyAlignment="1">
      <alignment/>
    </xf>
    <xf numFmtId="179" fontId="102" fillId="0" borderId="3" xfId="0" applyNumberFormat="1" applyFont="1" applyFill="1" applyBorder="1" applyAlignment="1">
      <alignment/>
    </xf>
    <xf numFmtId="2" fontId="102" fillId="22" borderId="4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4" fillId="0" borderId="0" xfId="0" applyFont="1" applyAlignment="1">
      <alignment/>
    </xf>
    <xf numFmtId="2" fontId="0" fillId="0" borderId="0" xfId="0" applyNumberFormat="1" applyAlignment="1">
      <alignment/>
    </xf>
    <xf numFmtId="2" fontId="102" fillId="0" borderId="26" xfId="347" applyNumberFormat="1" applyFont="1" applyFill="1" applyBorder="1" applyAlignment="1" applyProtection="1">
      <alignment/>
      <protection locked="0"/>
    </xf>
    <xf numFmtId="179" fontId="102" fillId="0" borderId="30" xfId="0" applyNumberFormat="1" applyFont="1" applyBorder="1" applyAlignment="1" applyProtection="1">
      <alignment/>
      <protection locked="0"/>
    </xf>
    <xf numFmtId="2" fontId="102" fillId="0" borderId="30" xfId="0" applyNumberFormat="1" applyFont="1" applyBorder="1" applyAlignment="1" applyProtection="1">
      <alignment/>
      <protection locked="0"/>
    </xf>
    <xf numFmtId="0" fontId="102" fillId="0" borderId="26" xfId="0" applyFont="1" applyBorder="1" applyAlignment="1">
      <alignment wrapText="1"/>
    </xf>
    <xf numFmtId="0" fontId="102" fillId="0" borderId="26" xfId="0" applyFont="1" applyBorder="1" applyAlignment="1">
      <alignment horizontal="center"/>
    </xf>
    <xf numFmtId="0" fontId="102" fillId="0" borderId="26" xfId="0" applyFont="1" applyBorder="1" applyAlignment="1" applyProtection="1">
      <alignment/>
      <protection locked="0"/>
    </xf>
    <xf numFmtId="2" fontId="103" fillId="0" borderId="26" xfId="0" applyNumberFormat="1" applyFont="1" applyBorder="1" applyAlignment="1">
      <alignment/>
    </xf>
    <xf numFmtId="2" fontId="102" fillId="22" borderId="44" xfId="0" applyNumberFormat="1" applyFont="1" applyFill="1" applyBorder="1" applyAlignment="1">
      <alignment/>
    </xf>
    <xf numFmtId="2" fontId="102" fillId="0" borderId="45" xfId="0" applyNumberFormat="1" applyFont="1" applyBorder="1" applyAlignment="1" applyProtection="1">
      <alignment/>
      <protection locked="0"/>
    </xf>
    <xf numFmtId="9" fontId="102" fillId="22" borderId="26" xfId="0" applyNumberFormat="1" applyFont="1" applyFill="1" applyBorder="1" applyAlignment="1">
      <alignment/>
    </xf>
    <xf numFmtId="2" fontId="102" fillId="0" borderId="26" xfId="0" applyNumberFormat="1" applyFont="1" applyBorder="1" applyAlignment="1" applyProtection="1">
      <alignment/>
      <protection locked="0"/>
    </xf>
    <xf numFmtId="179" fontId="102" fillId="0" borderId="2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104" fillId="0" borderId="47" xfId="0" applyFont="1" applyBorder="1" applyAlignment="1">
      <alignment/>
    </xf>
    <xf numFmtId="179" fontId="0" fillId="22" borderId="47" xfId="0" applyNumberFormat="1" applyFill="1" applyBorder="1" applyAlignment="1">
      <alignment/>
    </xf>
    <xf numFmtId="2" fontId="105" fillId="0" borderId="47" xfId="0" applyNumberFormat="1" applyFont="1" applyBorder="1" applyAlignment="1">
      <alignment/>
    </xf>
    <xf numFmtId="2" fontId="0" fillId="0" borderId="47" xfId="0" applyNumberFormat="1" applyBorder="1" applyAlignment="1" applyProtection="1">
      <alignment/>
      <protection locked="0"/>
    </xf>
    <xf numFmtId="9" fontId="0" fillId="22" borderId="47" xfId="0" applyNumberFormat="1" applyFill="1" applyBorder="1" applyAlignment="1">
      <alignment/>
    </xf>
    <xf numFmtId="179" fontId="0" fillId="0" borderId="47" xfId="0" applyNumberFormat="1" applyFill="1" applyBorder="1" applyAlignment="1">
      <alignment/>
    </xf>
    <xf numFmtId="2" fontId="0" fillId="22" borderId="48" xfId="0" applyNumberFormat="1" applyFill="1" applyBorder="1" applyAlignment="1">
      <alignment/>
    </xf>
    <xf numFmtId="2" fontId="78" fillId="6" borderId="49" xfId="0" applyNumberFormat="1" applyFont="1" applyFill="1" applyBorder="1" applyAlignment="1">
      <alignment/>
    </xf>
    <xf numFmtId="2" fontId="102" fillId="22" borderId="22" xfId="0" applyNumberFormat="1" applyFont="1" applyFill="1" applyBorder="1" applyAlignment="1">
      <alignment/>
    </xf>
    <xf numFmtId="2" fontId="102" fillId="22" borderId="34" xfId="0" applyNumberFormat="1" applyFont="1" applyFill="1" applyBorder="1" applyAlignment="1">
      <alignment/>
    </xf>
    <xf numFmtId="0" fontId="106" fillId="6" borderId="0" xfId="0" applyFont="1" applyFill="1" applyAlignment="1">
      <alignment/>
    </xf>
    <xf numFmtId="0" fontId="102" fillId="0" borderId="3" xfId="135" applyNumberFormat="1" applyFont="1" applyFill="1" applyBorder="1" applyAlignment="1" applyProtection="1">
      <alignment wrapText="1"/>
      <protection/>
    </xf>
    <xf numFmtId="0" fontId="106" fillId="0" borderId="0" xfId="0" applyFont="1" applyAlignment="1">
      <alignment/>
    </xf>
    <xf numFmtId="2" fontId="102" fillId="0" borderId="29" xfId="0" applyNumberFormat="1" applyFont="1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83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83" fillId="0" borderId="27" xfId="0" applyFont="1" applyBorder="1" applyAlignment="1">
      <alignment textRotation="90"/>
    </xf>
    <xf numFmtId="0" fontId="83" fillId="22" borderId="28" xfId="0" applyFont="1" applyFill="1" applyBorder="1" applyAlignment="1">
      <alignment horizontal="center" vertical="center"/>
    </xf>
    <xf numFmtId="0" fontId="83" fillId="22" borderId="28" xfId="0" applyFont="1" applyFill="1" applyBorder="1" applyAlignment="1">
      <alignment horizontal="center" vertical="center" textRotation="90"/>
    </xf>
    <xf numFmtId="0" fontId="83" fillId="7" borderId="28" xfId="0" applyFont="1" applyFill="1" applyBorder="1" applyAlignment="1">
      <alignment horizontal="center" vertical="center" textRotation="90"/>
    </xf>
    <xf numFmtId="0" fontId="83" fillId="6" borderId="35" xfId="0" applyFont="1" applyFill="1" applyBorder="1" applyAlignment="1">
      <alignment horizontal="center" vertical="center" textRotation="90"/>
    </xf>
    <xf numFmtId="0" fontId="83" fillId="0" borderId="0" xfId="0" applyFont="1" applyAlignment="1">
      <alignment textRotation="90"/>
    </xf>
    <xf numFmtId="0" fontId="64" fillId="0" borderId="37" xfId="0" applyFont="1" applyBorder="1" applyAlignment="1">
      <alignment wrapText="1"/>
    </xf>
    <xf numFmtId="3" fontId="64" fillId="0" borderId="37" xfId="0" applyNumberFormat="1" applyFont="1" applyBorder="1" applyAlignment="1">
      <alignment horizontal="center" vertical="center"/>
    </xf>
    <xf numFmtId="3" fontId="64" fillId="7" borderId="37" xfId="0" applyNumberFormat="1" applyFont="1" applyFill="1" applyBorder="1" applyAlignment="1">
      <alignment horizontal="center" vertical="center"/>
    </xf>
    <xf numFmtId="0" fontId="83" fillId="7" borderId="37" xfId="0" applyFont="1" applyFill="1" applyBorder="1" applyAlignment="1">
      <alignment horizontal="center" vertical="center"/>
    </xf>
    <xf numFmtId="3" fontId="83" fillId="6" borderId="38" xfId="0" applyNumberFormat="1" applyFont="1" applyFill="1" applyBorder="1" applyAlignment="1">
      <alignment horizontal="center" vertical="center"/>
    </xf>
    <xf numFmtId="0" fontId="64" fillId="0" borderId="3" xfId="0" applyFont="1" applyBorder="1" applyAlignment="1">
      <alignment wrapText="1"/>
    </xf>
    <xf numFmtId="0" fontId="83" fillId="0" borderId="3" xfId="0" applyFont="1" applyBorder="1" applyAlignment="1">
      <alignment horizontal="center" vertical="center"/>
    </xf>
    <xf numFmtId="3" fontId="64" fillId="7" borderId="3" xfId="0" applyNumberFormat="1" applyFont="1" applyFill="1" applyBorder="1" applyAlignment="1">
      <alignment horizontal="center" vertical="center"/>
    </xf>
    <xf numFmtId="0" fontId="83" fillId="7" borderId="3" xfId="0" applyFont="1" applyFill="1" applyBorder="1" applyAlignment="1">
      <alignment horizontal="center" vertical="center"/>
    </xf>
    <xf numFmtId="3" fontId="83" fillId="6" borderId="34" xfId="0" applyNumberFormat="1" applyFont="1" applyFill="1" applyBorder="1" applyAlignment="1">
      <alignment horizontal="center" vertical="center"/>
    </xf>
    <xf numFmtId="3" fontId="64" fillId="0" borderId="3" xfId="0" applyNumberFormat="1" applyFont="1" applyBorder="1" applyAlignment="1">
      <alignment horizontal="center" vertical="center"/>
    </xf>
    <xf numFmtId="4" fontId="64" fillId="0" borderId="3" xfId="0" applyNumberFormat="1" applyFont="1" applyBorder="1" applyAlignment="1">
      <alignment horizontal="center" vertical="center"/>
    </xf>
    <xf numFmtId="1" fontId="83" fillId="7" borderId="3" xfId="0" applyNumberFormat="1" applyFont="1" applyFill="1" applyBorder="1" applyAlignment="1">
      <alignment horizontal="center" vertical="center"/>
    </xf>
    <xf numFmtId="3" fontId="83" fillId="6" borderId="50" xfId="0" applyNumberFormat="1" applyFont="1" applyFill="1" applyBorder="1" applyAlignment="1">
      <alignment horizontal="center" vertical="center"/>
    </xf>
    <xf numFmtId="0" fontId="64" fillId="0" borderId="23" xfId="0" applyFont="1" applyBorder="1" applyAlignment="1">
      <alignment horizontal="left" wrapText="1"/>
    </xf>
    <xf numFmtId="3" fontId="83" fillId="6" borderId="3" xfId="0" applyNumberFormat="1" applyFont="1" applyFill="1" applyBorder="1" applyAlignment="1">
      <alignment horizontal="center" vertical="center"/>
    </xf>
    <xf numFmtId="0" fontId="64" fillId="0" borderId="40" xfId="0" applyFont="1" applyBorder="1" applyAlignment="1">
      <alignment/>
    </xf>
    <xf numFmtId="3" fontId="64" fillId="0" borderId="51" xfId="0" applyNumberFormat="1" applyFont="1" applyBorder="1" applyAlignment="1">
      <alignment horizontal="center" vertical="center"/>
    </xf>
    <xf numFmtId="3" fontId="64" fillId="7" borderId="51" xfId="0" applyNumberFormat="1" applyFont="1" applyFill="1" applyBorder="1" applyAlignment="1">
      <alignment horizontal="center" vertical="center"/>
    </xf>
    <xf numFmtId="1" fontId="83" fillId="7" borderId="51" xfId="0" applyNumberFormat="1" applyFont="1" applyFill="1" applyBorder="1" applyAlignment="1">
      <alignment horizontal="center" vertical="center"/>
    </xf>
    <xf numFmtId="0" fontId="83" fillId="7" borderId="51" xfId="0" applyFont="1" applyFill="1" applyBorder="1" applyAlignment="1">
      <alignment horizontal="center" vertical="center"/>
    </xf>
    <xf numFmtId="3" fontId="83" fillId="6" borderId="52" xfId="0" applyNumberFormat="1" applyFont="1" applyFill="1" applyBorder="1" applyAlignment="1">
      <alignment horizontal="center" vertical="center"/>
    </xf>
    <xf numFmtId="0" fontId="64" fillId="0" borderId="29" xfId="0" applyFont="1" applyBorder="1" applyAlignment="1">
      <alignment/>
    </xf>
    <xf numFmtId="0" fontId="64" fillId="0" borderId="29" xfId="0" applyFont="1" applyBorder="1" applyAlignment="1">
      <alignment horizontal="center" vertical="center"/>
    </xf>
    <xf numFmtId="3" fontId="83" fillId="7" borderId="29" xfId="0" applyNumberFormat="1" applyFont="1" applyFill="1" applyBorder="1" applyAlignment="1">
      <alignment horizontal="center" vertical="center"/>
    </xf>
    <xf numFmtId="1" fontId="83" fillId="7" borderId="29" xfId="0" applyNumberFormat="1" applyFont="1" applyFill="1" applyBorder="1" applyAlignment="1">
      <alignment horizontal="center" vertical="center"/>
    </xf>
    <xf numFmtId="3" fontId="83" fillId="6" borderId="43" xfId="0" applyNumberFormat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/>
    </xf>
    <xf numFmtId="0" fontId="64" fillId="0" borderId="3" xfId="0" applyFont="1" applyBorder="1" applyAlignment="1">
      <alignment horizontal="center" vertical="center"/>
    </xf>
    <xf numFmtId="3" fontId="83" fillId="7" borderId="3" xfId="0" applyNumberFormat="1" applyFont="1" applyFill="1" applyBorder="1" applyAlignment="1">
      <alignment horizontal="center" vertical="center"/>
    </xf>
    <xf numFmtId="0" fontId="79" fillId="0" borderId="3" xfId="0" applyFont="1" applyBorder="1" applyAlignment="1">
      <alignment horizontal="center" vertical="center"/>
    </xf>
    <xf numFmtId="0" fontId="64" fillId="0" borderId="3" xfId="0" applyFont="1" applyFill="1" applyBorder="1" applyAlignment="1" applyProtection="1">
      <alignment wrapText="1"/>
      <protection locked="0"/>
    </xf>
    <xf numFmtId="0" fontId="64" fillId="0" borderId="3" xfId="0" applyFont="1" applyFill="1" applyBorder="1" applyAlignment="1">
      <alignment wrapText="1"/>
    </xf>
    <xf numFmtId="3" fontId="64" fillId="0" borderId="3" xfId="0" applyNumberFormat="1" applyFont="1" applyFill="1" applyBorder="1" applyAlignment="1">
      <alignment horizontal="center" vertical="center"/>
    </xf>
    <xf numFmtId="3" fontId="78" fillId="7" borderId="3" xfId="0" applyNumberFormat="1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/>
    </xf>
    <xf numFmtId="3" fontId="64" fillId="0" borderId="37" xfId="0" applyNumberFormat="1" applyFont="1" applyFill="1" applyBorder="1" applyAlignment="1">
      <alignment horizontal="center" vertical="center"/>
    </xf>
    <xf numFmtId="3" fontId="78" fillId="7" borderId="37" xfId="0" applyNumberFormat="1" applyFont="1" applyFill="1" applyBorder="1" applyAlignment="1">
      <alignment horizontal="center" vertical="center"/>
    </xf>
    <xf numFmtId="1" fontId="83" fillId="7" borderId="37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Alignment="1">
      <alignment/>
    </xf>
    <xf numFmtId="0" fontId="64" fillId="0" borderId="3" xfId="0" applyFont="1" applyFill="1" applyBorder="1" applyAlignment="1">
      <alignment horizontal="left" vertical="center" wrapText="1"/>
    </xf>
    <xf numFmtId="0" fontId="64" fillId="0" borderId="26" xfId="0" applyFont="1" applyBorder="1" applyAlignment="1">
      <alignment/>
    </xf>
    <xf numFmtId="3" fontId="64" fillId="0" borderId="26" xfId="0" applyNumberFormat="1" applyFont="1" applyFill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3" fontId="78" fillId="7" borderId="26" xfId="0" applyNumberFormat="1" applyFont="1" applyFill="1" applyBorder="1" applyAlignment="1">
      <alignment horizontal="center" vertical="center"/>
    </xf>
    <xf numFmtId="0" fontId="83" fillId="7" borderId="26" xfId="0" applyFont="1" applyFill="1" applyBorder="1" applyAlignment="1">
      <alignment horizontal="center" vertical="center"/>
    </xf>
    <xf numFmtId="3" fontId="64" fillId="0" borderId="0" xfId="0" applyNumberFormat="1" applyFont="1" applyAlignment="1">
      <alignment/>
    </xf>
    <xf numFmtId="0" fontId="64" fillId="0" borderId="40" xfId="0" applyFont="1" applyBorder="1" applyAlignment="1">
      <alignment wrapText="1"/>
    </xf>
    <xf numFmtId="3" fontId="64" fillId="0" borderId="40" xfId="0" applyNumberFormat="1" applyFont="1" applyBorder="1" applyAlignment="1">
      <alignment horizontal="center" vertical="center"/>
    </xf>
    <xf numFmtId="3" fontId="78" fillId="7" borderId="40" xfId="0" applyNumberFormat="1" applyFont="1" applyFill="1" applyBorder="1" applyAlignment="1">
      <alignment horizontal="center" vertical="center"/>
    </xf>
    <xf numFmtId="1" fontId="83" fillId="7" borderId="40" xfId="0" applyNumberFormat="1" applyFont="1" applyFill="1" applyBorder="1" applyAlignment="1">
      <alignment horizontal="center" vertical="center"/>
    </xf>
    <xf numFmtId="0" fontId="83" fillId="7" borderId="40" xfId="0" applyFont="1" applyFill="1" applyBorder="1" applyAlignment="1">
      <alignment horizontal="center" vertical="center"/>
    </xf>
    <xf numFmtId="3" fontId="83" fillId="6" borderId="41" xfId="0" applyNumberFormat="1" applyFont="1" applyFill="1" applyBorder="1" applyAlignment="1">
      <alignment horizontal="center" vertical="center"/>
    </xf>
    <xf numFmtId="0" fontId="64" fillId="20" borderId="27" xfId="0" applyFont="1" applyFill="1" applyBorder="1" applyAlignment="1">
      <alignment/>
    </xf>
    <xf numFmtId="0" fontId="64" fillId="20" borderId="28" xfId="0" applyFont="1" applyFill="1" applyBorder="1" applyAlignment="1">
      <alignment/>
    </xf>
    <xf numFmtId="3" fontId="64" fillId="20" borderId="28" xfId="0" applyNumberFormat="1" applyFont="1" applyFill="1" applyBorder="1" applyAlignment="1">
      <alignment horizontal="center" vertical="center"/>
    </xf>
    <xf numFmtId="3" fontId="64" fillId="6" borderId="35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Fill="1" applyAlignment="1">
      <alignment/>
    </xf>
    <xf numFmtId="0" fontId="60" fillId="0" borderId="0" xfId="0" applyFont="1" applyAlignment="1">
      <alignment/>
    </xf>
    <xf numFmtId="0" fontId="107" fillId="0" borderId="0" xfId="0" applyFont="1" applyAlignment="1">
      <alignment/>
    </xf>
    <xf numFmtId="0" fontId="110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111" fillId="23" borderId="23" xfId="0" applyFont="1" applyFill="1" applyBorder="1" applyAlignment="1">
      <alignment horizontal="justify" vertical="center" wrapText="1"/>
    </xf>
    <xf numFmtId="0" fontId="78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/>
    </xf>
    <xf numFmtId="0" fontId="112" fillId="23" borderId="21" xfId="0" applyFont="1" applyFill="1" applyBorder="1" applyAlignment="1">
      <alignment horizontal="justify" vertical="center" wrapText="1"/>
    </xf>
    <xf numFmtId="0" fontId="113" fillId="0" borderId="3" xfId="0" applyFont="1" applyBorder="1" applyAlignment="1">
      <alignment horizontal="left"/>
    </xf>
    <xf numFmtId="4" fontId="64" fillId="0" borderId="3" xfId="0" applyNumberFormat="1" applyFont="1" applyBorder="1" applyAlignment="1">
      <alignment/>
    </xf>
    <xf numFmtId="0" fontId="67" fillId="0" borderId="3" xfId="0" applyFont="1" applyFill="1" applyBorder="1" applyAlignment="1">
      <alignment horizontal="left" vertical="center" wrapText="1"/>
    </xf>
    <xf numFmtId="0" fontId="112" fillId="23" borderId="23" xfId="0" applyFont="1" applyFill="1" applyBorder="1" applyAlignment="1">
      <alignment horizontal="justify" vertical="center" wrapText="1"/>
    </xf>
    <xf numFmtId="0" fontId="114" fillId="0" borderId="21" xfId="0" applyFont="1" applyBorder="1" applyAlignment="1">
      <alignment wrapText="1"/>
    </xf>
    <xf numFmtId="0" fontId="112" fillId="23" borderId="26" xfId="0" applyFont="1" applyFill="1" applyBorder="1" applyAlignment="1">
      <alignment horizontal="justify" vertical="center" wrapText="1"/>
    </xf>
    <xf numFmtId="0" fontId="114" fillId="0" borderId="44" xfId="0" applyFont="1" applyBorder="1" applyAlignment="1">
      <alignment wrapText="1"/>
    </xf>
    <xf numFmtId="4" fontId="64" fillId="0" borderId="26" xfId="0" applyNumberFormat="1" applyFont="1" applyBorder="1" applyAlignment="1">
      <alignment/>
    </xf>
    <xf numFmtId="4" fontId="0" fillId="0" borderId="0" xfId="0" applyNumberFormat="1" applyAlignment="1">
      <alignment/>
    </xf>
    <xf numFmtId="0" fontId="57" fillId="0" borderId="29" xfId="0" applyFont="1" applyBorder="1" applyAlignment="1">
      <alignment/>
    </xf>
    <xf numFmtId="0" fontId="64" fillId="0" borderId="23" xfId="0" applyFont="1" applyBorder="1" applyAlignment="1">
      <alignment/>
    </xf>
    <xf numFmtId="0" fontId="64" fillId="0" borderId="32" xfId="0" applyFont="1" applyBorder="1" applyAlignment="1">
      <alignment/>
    </xf>
    <xf numFmtId="4" fontId="64" fillId="0" borderId="31" xfId="0" applyNumberFormat="1" applyFont="1" applyBorder="1" applyAlignment="1">
      <alignment/>
    </xf>
    <xf numFmtId="4" fontId="78" fillId="0" borderId="48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115" fillId="23" borderId="23" xfId="0" applyFont="1" applyFill="1" applyBorder="1" applyAlignment="1">
      <alignment horizontal="justify" vertical="center" wrapText="1"/>
    </xf>
    <xf numFmtId="0" fontId="115" fillId="23" borderId="3" xfId="0" applyFont="1" applyFill="1" applyBorder="1" applyAlignment="1">
      <alignment horizontal="justify" vertical="center" wrapText="1"/>
    </xf>
    <xf numFmtId="0" fontId="116" fillId="23" borderId="21" xfId="0" applyFont="1" applyFill="1" applyBorder="1" applyAlignment="1">
      <alignment horizontal="justify" vertical="center" wrapText="1"/>
    </xf>
    <xf numFmtId="0" fontId="117" fillId="23" borderId="3" xfId="0" applyFont="1" applyFill="1" applyBorder="1" applyAlignment="1">
      <alignment horizontal="justify" vertical="center" wrapText="1"/>
    </xf>
    <xf numFmtId="0" fontId="118" fillId="23" borderId="3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wrapText="1"/>
    </xf>
    <xf numFmtId="0" fontId="57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1" xfId="0" applyFont="1" applyFill="1" applyBorder="1" applyAlignment="1" applyProtection="1">
      <alignment horizontal="center"/>
      <protection locked="0"/>
    </xf>
    <xf numFmtId="0" fontId="60" fillId="0" borderId="22" xfId="289" applyNumberFormat="1" applyFont="1" applyFill="1" applyBorder="1" applyAlignment="1">
      <alignment horizontal="center" vertical="center" wrapText="1"/>
      <protection/>
    </xf>
    <xf numFmtId="177" fontId="66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177" fontId="54" fillId="0" borderId="0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/>
    </xf>
    <xf numFmtId="0" fontId="74" fillId="0" borderId="0" xfId="297" applyFont="1" applyFill="1" applyBorder="1" applyAlignment="1">
      <alignment horizontal="center" vertical="center"/>
      <protection/>
    </xf>
    <xf numFmtId="0" fontId="55" fillId="0" borderId="3" xfId="0" applyFont="1" applyFill="1" applyBorder="1" applyAlignment="1">
      <alignment horizontal="center" vertical="center"/>
    </xf>
    <xf numFmtId="0" fontId="55" fillId="0" borderId="3" xfId="297" applyFont="1" applyFill="1" applyBorder="1" applyAlignment="1">
      <alignment horizontal="center" vertical="center" wrapText="1"/>
      <protection/>
    </xf>
    <xf numFmtId="0" fontId="55" fillId="0" borderId="3" xfId="0" applyFont="1" applyFill="1" applyBorder="1" applyAlignment="1">
      <alignment horizontal="center" vertical="center" wrapText="1" shrinkToFit="1"/>
    </xf>
    <xf numFmtId="0" fontId="61" fillId="0" borderId="3" xfId="297" applyFont="1" applyFill="1" applyBorder="1" applyAlignment="1">
      <alignment horizontal="left" vertical="center" wrapText="1"/>
      <protection/>
    </xf>
    <xf numFmtId="177" fontId="55" fillId="0" borderId="0" xfId="0" applyNumberFormat="1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/>
    </xf>
    <xf numFmtId="0" fontId="61" fillId="4" borderId="29" xfId="0" applyFont="1" applyFill="1" applyBorder="1" applyAlignment="1">
      <alignment horizontal="left" vertical="center"/>
    </xf>
    <xf numFmtId="0" fontId="72" fillId="4" borderId="29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73" fillId="0" borderId="44" xfId="0" applyFont="1" applyFill="1" applyBorder="1" applyAlignment="1">
      <alignment horizontal="left" vertical="top" wrapText="1"/>
    </xf>
    <xf numFmtId="177" fontId="55" fillId="0" borderId="0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/>
    </xf>
    <xf numFmtId="0" fontId="60" fillId="0" borderId="0" xfId="289" applyNumberFormat="1" applyFont="1" applyFill="1" applyBorder="1" applyAlignment="1">
      <alignment horizontal="center" vertical="center" wrapText="1"/>
      <protection/>
    </xf>
    <xf numFmtId="0" fontId="54" fillId="0" borderId="3" xfId="289" applyNumberFormat="1" applyFont="1" applyFill="1" applyBorder="1" applyAlignment="1">
      <alignment horizontal="center" vertical="center" wrapText="1"/>
      <protection/>
    </xf>
    <xf numFmtId="0" fontId="64" fillId="0" borderId="3" xfId="289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Border="1" applyAlignment="1">
      <alignment horizontal="center" wrapText="1"/>
    </xf>
    <xf numFmtId="0" fontId="60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64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" fontId="60" fillId="0" borderId="3" xfId="0" applyNumberFormat="1" applyFont="1" applyFill="1" applyBorder="1" applyAlignment="1">
      <alignment horizontal="right" vertical="center" wrapText="1"/>
    </xf>
    <xf numFmtId="9" fontId="54" fillId="22" borderId="3" xfId="347" applyFont="1" applyFill="1" applyBorder="1" applyAlignment="1" applyProtection="1">
      <alignment horizontal="center" vertical="center" wrapText="1"/>
      <protection/>
    </xf>
    <xf numFmtId="0" fontId="54" fillId="0" borderId="3" xfId="0" applyFont="1" applyFill="1" applyBorder="1" applyAlignment="1">
      <alignment horizontal="left" vertical="center" wrapText="1"/>
    </xf>
    <xf numFmtId="1" fontId="54" fillId="0" borderId="3" xfId="0" applyNumberFormat="1" applyFont="1" applyFill="1" applyBorder="1" applyAlignment="1">
      <alignment horizontal="right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 wrapText="1" shrinkToFit="1"/>
    </xf>
    <xf numFmtId="0" fontId="60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178" fontId="71" fillId="0" borderId="3" xfId="0" applyNumberFormat="1" applyFont="1" applyFill="1" applyBorder="1" applyAlignment="1">
      <alignment horizontal="center" vertical="center" wrapText="1"/>
    </xf>
    <xf numFmtId="177" fontId="71" fillId="0" borderId="3" xfId="0" applyNumberFormat="1" applyFont="1" applyFill="1" applyBorder="1" applyAlignment="1">
      <alignment horizontal="center" vertical="center" wrapText="1"/>
    </xf>
    <xf numFmtId="178" fontId="54" fillId="22" borderId="3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3" fontId="54" fillId="0" borderId="3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185" fontId="54" fillId="22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185" fontId="60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49" fontId="55" fillId="0" borderId="3" xfId="0" applyNumberFormat="1" applyFont="1" applyFill="1" applyBorder="1" applyAlignment="1">
      <alignment horizontal="left" vertical="center" wrapText="1"/>
    </xf>
    <xf numFmtId="185" fontId="55" fillId="22" borderId="3" xfId="0" applyNumberFormat="1" applyFont="1" applyFill="1" applyBorder="1" applyAlignment="1">
      <alignment horizontal="center" vertical="center" wrapText="1"/>
    </xf>
    <xf numFmtId="185" fontId="55" fillId="0" borderId="3" xfId="0" applyNumberFormat="1" applyFont="1" applyFill="1" applyBorder="1" applyAlignment="1">
      <alignment horizontal="center" vertical="center" wrapText="1"/>
    </xf>
    <xf numFmtId="186" fontId="55" fillId="0" borderId="3" xfId="0" applyNumberFormat="1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left" vertical="center" wrapText="1"/>
    </xf>
    <xf numFmtId="168" fontId="71" fillId="22" borderId="3" xfId="0" applyNumberFormat="1" applyFont="1" applyFill="1" applyBorder="1" applyAlignment="1">
      <alignment horizontal="center" vertical="center" wrapText="1"/>
    </xf>
    <xf numFmtId="168" fontId="71" fillId="0" borderId="3" xfId="0" applyNumberFormat="1" applyFont="1" applyFill="1" applyBorder="1" applyAlignment="1">
      <alignment horizontal="center" vertical="center" wrapText="1"/>
    </xf>
    <xf numFmtId="185" fontId="71" fillId="22" borderId="3" xfId="0" applyNumberFormat="1" applyFont="1" applyFill="1" applyBorder="1" applyAlignment="1">
      <alignment horizontal="center" vertical="center" wrapText="1"/>
    </xf>
    <xf numFmtId="185" fontId="71" fillId="0" borderId="3" xfId="0" applyNumberFormat="1" applyFont="1" applyFill="1" applyBorder="1" applyAlignment="1">
      <alignment horizontal="center" vertical="center" wrapText="1"/>
    </xf>
    <xf numFmtId="3" fontId="71" fillId="0" borderId="3" xfId="0" applyNumberFormat="1" applyFont="1" applyFill="1" applyBorder="1" applyAlignment="1">
      <alignment horizontal="left" vertical="center" wrapText="1"/>
    </xf>
    <xf numFmtId="178" fontId="71" fillId="22" borderId="3" xfId="0" applyNumberFormat="1" applyFont="1" applyFill="1" applyBorder="1" applyAlignment="1">
      <alignment horizontal="center" vertical="center" wrapText="1"/>
    </xf>
    <xf numFmtId="179" fontId="54" fillId="22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54" fillId="22" borderId="3" xfId="0" applyNumberFormat="1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textRotation="90" wrapText="1"/>
    </xf>
    <xf numFmtId="49" fontId="54" fillId="0" borderId="3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4" fillId="0" borderId="3" xfId="297" applyFont="1" applyFill="1" applyBorder="1" applyAlignment="1">
      <alignment horizontal="center" vertical="center" wrapText="1"/>
      <protection/>
    </xf>
    <xf numFmtId="0" fontId="57" fillId="0" borderId="3" xfId="297" applyFont="1" applyFill="1" applyBorder="1" applyAlignment="1">
      <alignment horizontal="center" vertical="center" wrapText="1"/>
      <protection/>
    </xf>
    <xf numFmtId="49" fontId="57" fillId="0" borderId="3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vertical="center" wrapText="1"/>
    </xf>
    <xf numFmtId="49" fontId="60" fillId="0" borderId="26" xfId="0" applyNumberFormat="1" applyFont="1" applyFill="1" applyBorder="1" applyAlignment="1">
      <alignment vertical="center" wrapText="1"/>
    </xf>
    <xf numFmtId="185" fontId="54" fillId="0" borderId="26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 wrapText="1"/>
    </xf>
    <xf numFmtId="49" fontId="59" fillId="0" borderId="27" xfId="0" applyNumberFormat="1" applyFont="1" applyFill="1" applyBorder="1" applyAlignment="1">
      <alignment horizontal="left" vertical="center" wrapText="1"/>
    </xf>
    <xf numFmtId="185" fontId="54" fillId="0" borderId="28" xfId="0" applyNumberFormat="1" applyFont="1" applyFill="1" applyBorder="1" applyAlignment="1">
      <alignment horizontal="center" vertical="center" wrapText="1"/>
    </xf>
    <xf numFmtId="179" fontId="54" fillId="0" borderId="28" xfId="0" applyNumberFormat="1" applyFont="1" applyFill="1" applyBorder="1" applyAlignment="1">
      <alignment horizontal="center" vertical="center" wrapText="1"/>
    </xf>
    <xf numFmtId="178" fontId="54" fillId="0" borderId="28" xfId="0" applyNumberFormat="1" applyFont="1" applyFill="1" applyBorder="1" applyAlignment="1">
      <alignment horizontal="center" vertical="center" wrapText="1"/>
    </xf>
    <xf numFmtId="49" fontId="73" fillId="0" borderId="29" xfId="0" applyNumberFormat="1" applyFont="1" applyFill="1" applyBorder="1" applyAlignment="1">
      <alignment horizontal="left" vertical="center" wrapText="1"/>
    </xf>
    <xf numFmtId="185" fontId="54" fillId="0" borderId="29" xfId="0" applyNumberFormat="1" applyFont="1" applyFill="1" applyBorder="1" applyAlignment="1">
      <alignment horizontal="center" vertical="center" wrapText="1"/>
    </xf>
    <xf numFmtId="179" fontId="54" fillId="0" borderId="29" xfId="0" applyNumberFormat="1" applyFont="1" applyFill="1" applyBorder="1" applyAlignment="1">
      <alignment horizontal="center" vertical="center" wrapText="1"/>
    </xf>
    <xf numFmtId="178" fontId="54" fillId="0" borderId="37" xfId="0" applyNumberFormat="1" applyFont="1" applyFill="1" applyBorder="1" applyAlignment="1">
      <alignment horizontal="center" vertical="center" wrapText="1"/>
    </xf>
    <xf numFmtId="0" fontId="73" fillId="0" borderId="3" xfId="0" applyFont="1" applyBorder="1" applyAlignment="1">
      <alignment horizontal="left" wrapText="1"/>
    </xf>
    <xf numFmtId="0" fontId="73" fillId="0" borderId="26" xfId="0" applyFont="1" applyBorder="1" applyAlignment="1">
      <alignment horizontal="left" wrapText="1"/>
    </xf>
    <xf numFmtId="179" fontId="54" fillId="0" borderId="26" xfId="0" applyNumberFormat="1" applyFont="1" applyFill="1" applyBorder="1" applyAlignment="1">
      <alignment horizontal="center" vertical="center" wrapText="1"/>
    </xf>
    <xf numFmtId="49" fontId="73" fillId="0" borderId="37" xfId="0" applyNumberFormat="1" applyFont="1" applyFill="1" applyBorder="1" applyAlignment="1">
      <alignment horizontal="left" vertical="center" wrapText="1"/>
    </xf>
    <xf numFmtId="185" fontId="54" fillId="0" borderId="37" xfId="0" applyNumberFormat="1" applyFont="1" applyFill="1" applyBorder="1" applyAlignment="1">
      <alignment horizontal="center" vertical="center" wrapText="1"/>
    </xf>
    <xf numFmtId="179" fontId="54" fillId="0" borderId="37" xfId="0" applyNumberFormat="1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wrapText="1"/>
    </xf>
    <xf numFmtId="0" fontId="85" fillId="0" borderId="0" xfId="0" applyFont="1" applyBorder="1" applyAlignment="1">
      <alignment horizontal="center" vertical="center"/>
    </xf>
    <xf numFmtId="0" fontId="86" fillId="0" borderId="54" xfId="0" applyFont="1" applyBorder="1" applyAlignment="1">
      <alignment horizontal="center" vertical="center" wrapText="1"/>
    </xf>
    <xf numFmtId="0" fontId="87" fillId="0" borderId="55" xfId="0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textRotation="90" wrapText="1"/>
    </xf>
    <xf numFmtId="0" fontId="87" fillId="0" borderId="37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textRotation="90" wrapText="1"/>
    </xf>
    <xf numFmtId="0" fontId="89" fillId="0" borderId="38" xfId="0" applyFont="1" applyBorder="1" applyAlignment="1">
      <alignment horizontal="center" vertical="center" wrapText="1"/>
    </xf>
    <xf numFmtId="0" fontId="87" fillId="0" borderId="3" xfId="0" applyFont="1" applyBorder="1" applyAlignment="1">
      <alignment horizontal="center" vertical="center" wrapText="1"/>
    </xf>
    <xf numFmtId="0" fontId="87" fillId="0" borderId="3" xfId="0" applyFont="1" applyBorder="1" applyAlignment="1">
      <alignment horizontal="center" vertical="center"/>
    </xf>
    <xf numFmtId="0" fontId="87" fillId="0" borderId="3" xfId="0" applyFont="1" applyBorder="1" applyAlignment="1">
      <alignment horizontal="center" vertical="center" textRotation="90"/>
    </xf>
    <xf numFmtId="0" fontId="87" fillId="0" borderId="26" xfId="0" applyFont="1" applyBorder="1" applyAlignment="1">
      <alignment horizontal="center" vertical="center" textRotation="90" wrapText="1"/>
    </xf>
    <xf numFmtId="0" fontId="87" fillId="0" borderId="3" xfId="0" applyFont="1" applyBorder="1" applyAlignment="1">
      <alignment horizontal="center" vertical="center" textRotation="90" wrapText="1"/>
    </xf>
    <xf numFmtId="0" fontId="87" fillId="0" borderId="26" xfId="0" applyFont="1" applyBorder="1" applyAlignment="1">
      <alignment horizontal="center" vertical="center"/>
    </xf>
    <xf numFmtId="0" fontId="87" fillId="0" borderId="3" xfId="0" applyFont="1" applyBorder="1" applyAlignment="1">
      <alignment horizontal="center"/>
    </xf>
    <xf numFmtId="0" fontId="87" fillId="0" borderId="26" xfId="0" applyFont="1" applyBorder="1" applyAlignment="1">
      <alignment horizontal="center" vertical="center" wrapText="1"/>
    </xf>
    <xf numFmtId="0" fontId="1" fillId="0" borderId="0" xfId="337" applyFont="1" applyFill="1" applyBorder="1" applyAlignment="1">
      <alignment horizontal="left" vertical="center" wrapText="1"/>
      <protection/>
    </xf>
    <xf numFmtId="0" fontId="92" fillId="0" borderId="0" xfId="337" applyFont="1" applyFill="1" applyBorder="1" applyAlignment="1">
      <alignment horizontal="center" vertical="center" wrapText="1"/>
      <protection/>
    </xf>
    <xf numFmtId="0" fontId="93" fillId="0" borderId="0" xfId="0" applyFont="1" applyBorder="1" applyAlignment="1">
      <alignment horizontal="center" vertical="center"/>
    </xf>
    <xf numFmtId="0" fontId="95" fillId="0" borderId="0" xfId="337" applyFont="1" applyFill="1" applyBorder="1" applyAlignment="1">
      <alignment horizontal="center" vertical="center" wrapText="1"/>
      <protection/>
    </xf>
    <xf numFmtId="0" fontId="1" fillId="0" borderId="0" xfId="337" applyFont="1" applyFill="1" applyBorder="1" applyAlignment="1">
      <alignment horizontal="left" wrapText="1"/>
      <protection/>
    </xf>
    <xf numFmtId="0" fontId="1" fillId="0" borderId="24" xfId="337" applyFont="1" applyBorder="1" applyAlignment="1">
      <alignment horizontal="left"/>
      <protection/>
    </xf>
    <xf numFmtId="0" fontId="1" fillId="0" borderId="3" xfId="337" applyFont="1" applyBorder="1" applyAlignment="1">
      <alignment horizontal="center" vertical="center" wrapText="1"/>
      <protection/>
    </xf>
    <xf numFmtId="0" fontId="1" fillId="0" borderId="3" xfId="337" applyFont="1" applyFill="1" applyBorder="1" applyAlignment="1">
      <alignment horizontal="center" vertical="center" wrapText="1"/>
      <protection/>
    </xf>
    <xf numFmtId="0" fontId="1" fillId="0" borderId="26" xfId="337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337" applyFont="1" applyBorder="1" applyAlignment="1">
      <alignment horizontal="center"/>
      <protection/>
    </xf>
    <xf numFmtId="0" fontId="1" fillId="0" borderId="3" xfId="337" applyFont="1" applyBorder="1" applyAlignment="1" applyProtection="1">
      <alignment horizontal="center" vertical="center" wrapText="1"/>
      <protection locked="0"/>
    </xf>
    <xf numFmtId="0" fontId="46" fillId="0" borderId="0" xfId="337" applyFont="1" applyBorder="1" applyAlignment="1">
      <alignment horizontal="left" vertical="center" wrapText="1"/>
      <protection/>
    </xf>
    <xf numFmtId="0" fontId="92" fillId="0" borderId="0" xfId="337" applyFont="1" applyBorder="1" applyAlignment="1">
      <alignment horizontal="center" vertical="center" wrapText="1"/>
      <protection/>
    </xf>
    <xf numFmtId="0" fontId="46" fillId="0" borderId="0" xfId="337" applyFont="1" applyBorder="1" applyAlignment="1">
      <alignment horizontal="center" vertical="top" wrapText="1"/>
      <protection/>
    </xf>
    <xf numFmtId="0" fontId="99" fillId="22" borderId="27" xfId="337" applyFont="1" applyFill="1" applyBorder="1" applyAlignment="1">
      <alignment horizontal="left" vertical="center" wrapText="1"/>
      <protection/>
    </xf>
    <xf numFmtId="0" fontId="1" fillId="0" borderId="0" xfId="337" applyFont="1" applyBorder="1" applyAlignment="1">
      <alignment horizontal="left" vertical="center" wrapText="1"/>
      <protection/>
    </xf>
    <xf numFmtId="0" fontId="94" fillId="0" borderId="0" xfId="0" applyFont="1" applyBorder="1" applyAlignment="1">
      <alignment horizontal="center" vertical="center"/>
    </xf>
    <xf numFmtId="0" fontId="88" fillId="0" borderId="55" xfId="0" applyFont="1" applyBorder="1" applyAlignment="1">
      <alignment horizontal="center" textRotation="90" wrapText="1"/>
    </xf>
    <xf numFmtId="0" fontId="89" fillId="0" borderId="55" xfId="0" applyFont="1" applyBorder="1" applyAlignment="1">
      <alignment horizontal="center" vertical="center" textRotation="90" wrapText="1"/>
    </xf>
    <xf numFmtId="0" fontId="87" fillId="0" borderId="56" xfId="0" applyFont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textRotation="90" wrapText="1"/>
    </xf>
    <xf numFmtId="0" fontId="87" fillId="0" borderId="26" xfId="0" applyFont="1" applyBorder="1" applyAlignment="1">
      <alignment horizontal="center" vertical="center" textRotation="90"/>
    </xf>
    <xf numFmtId="0" fontId="87" fillId="0" borderId="23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78" fillId="6" borderId="57" xfId="0" applyFont="1" applyFill="1" applyBorder="1" applyAlignment="1">
      <alignment horizontal="center"/>
    </xf>
    <xf numFmtId="0" fontId="78" fillId="6" borderId="58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83" fillId="7" borderId="27" xfId="0" applyFont="1" applyFill="1" applyBorder="1" applyAlignment="1">
      <alignment horizontal="center" vertical="center" textRotation="90" wrapText="1"/>
    </xf>
    <xf numFmtId="0" fontId="64" fillId="0" borderId="3" xfId="0" applyFont="1" applyBorder="1" applyAlignment="1">
      <alignment horizontal="center" wrapText="1"/>
    </xf>
    <xf numFmtId="0" fontId="83" fillId="8" borderId="59" xfId="0" applyFont="1" applyFill="1" applyBorder="1" applyAlignment="1">
      <alignment horizontal="center" vertical="center" textRotation="90"/>
    </xf>
    <xf numFmtId="0" fontId="64" fillId="22" borderId="27" xfId="0" applyFont="1" applyFill="1" applyBorder="1" applyAlignment="1">
      <alignment horizontal="center" vertical="center" textRotation="90"/>
    </xf>
    <xf numFmtId="0" fontId="60" fillId="0" borderId="0" xfId="0" applyFont="1" applyBorder="1" applyAlignment="1">
      <alignment horizontal="center" wrapText="1"/>
    </xf>
    <xf numFmtId="0" fontId="109" fillId="0" borderId="0" xfId="0" applyFont="1" applyFill="1" applyBorder="1" applyAlignment="1">
      <alignment horizontal="center" wrapText="1"/>
    </xf>
    <xf numFmtId="0" fontId="112" fillId="23" borderId="31" xfId="0" applyFont="1" applyFill="1" applyBorder="1" applyAlignment="1">
      <alignment horizontal="left" wrapText="1"/>
    </xf>
    <xf numFmtId="0" fontId="64" fillId="0" borderId="42" xfId="0" applyFont="1" applyBorder="1" applyAlignment="1">
      <alignment horizontal="left"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_BuiltIn_Нейтральный" xfId="135"/>
    <cellStyle name="Explanatory Text" xfId="136"/>
    <cellStyle name="FS10" xfId="137"/>
    <cellStyle name="Good" xfId="138"/>
    <cellStyle name="Heading 1" xfId="139"/>
    <cellStyle name="Heading 2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" xfId="212"/>
    <cellStyle name="Normal 2" xfId="213"/>
    <cellStyle name="Normal_2005_03_15-Финансовый_БГ" xfId="214"/>
    <cellStyle name="Normal_GSE DCF_Model_31_07_09 final" xfId="215"/>
    <cellStyle name="Note" xfId="216"/>
    <cellStyle name="Number-Cells" xfId="217"/>
    <cellStyle name="Number-Cells-Column2" xfId="218"/>
    <cellStyle name="Number-Cells-Column5" xfId="219"/>
    <cellStyle name="Output" xfId="220"/>
    <cellStyle name="Row-Header" xfId="221"/>
    <cellStyle name="Row-Header 2" xfId="222"/>
    <cellStyle name="Title" xfId="223"/>
    <cellStyle name="Total" xfId="224"/>
    <cellStyle name="Warning Text" xfId="225"/>
    <cellStyle name="Акцент1" xfId="226"/>
    <cellStyle name="Акцент1 2" xfId="227"/>
    <cellStyle name="Акцент1 3" xfId="228"/>
    <cellStyle name="Акцент2" xfId="229"/>
    <cellStyle name="Акцент2 2" xfId="230"/>
    <cellStyle name="Акцент2 3" xfId="231"/>
    <cellStyle name="Акцент3" xfId="232"/>
    <cellStyle name="Акцент3 2" xfId="233"/>
    <cellStyle name="Акцент3 3" xfId="234"/>
    <cellStyle name="Акцент4" xfId="235"/>
    <cellStyle name="Акцент4 2" xfId="236"/>
    <cellStyle name="Акцент4 3" xfId="237"/>
    <cellStyle name="Акцент5" xfId="238"/>
    <cellStyle name="Акцент5 2" xfId="239"/>
    <cellStyle name="Акцент5 3" xfId="240"/>
    <cellStyle name="Акцент6" xfId="241"/>
    <cellStyle name="Акцент6 2" xfId="242"/>
    <cellStyle name="Акцент6 3" xfId="243"/>
    <cellStyle name="Ввод " xfId="244"/>
    <cellStyle name="Ввод  2" xfId="245"/>
    <cellStyle name="Ввод  3" xfId="246"/>
    <cellStyle name="Вывод" xfId="247"/>
    <cellStyle name="Вывод 2" xfId="248"/>
    <cellStyle name="Вывод 3" xfId="249"/>
    <cellStyle name="Вычисление" xfId="250"/>
    <cellStyle name="Вычисление 2" xfId="251"/>
    <cellStyle name="Вычисление 3" xfId="252"/>
    <cellStyle name="Currency" xfId="253"/>
    <cellStyle name="Currency [0]" xfId="254"/>
    <cellStyle name="Денежный 2" xfId="255"/>
    <cellStyle name="Заголовок 1" xfId="256"/>
    <cellStyle name="Заголовок 1 2" xfId="257"/>
    <cellStyle name="Заголовок 1 3" xfId="258"/>
    <cellStyle name="Заголовок 2" xfId="259"/>
    <cellStyle name="Заголовок 2 2" xfId="260"/>
    <cellStyle name="Заголовок 2 3" xfId="261"/>
    <cellStyle name="Заголовок 3" xfId="262"/>
    <cellStyle name="Заголовок 3 2" xfId="263"/>
    <cellStyle name="Заголовок 3 3" xfId="264"/>
    <cellStyle name="Заголовок 4" xfId="265"/>
    <cellStyle name="Заголовок 4 2" xfId="266"/>
    <cellStyle name="Заголовок 4 3" xfId="267"/>
    <cellStyle name="Итог" xfId="268"/>
    <cellStyle name="Итог 2" xfId="269"/>
    <cellStyle name="Итог 3" xfId="270"/>
    <cellStyle name="Контрольная ячейка" xfId="271"/>
    <cellStyle name="Контрольная ячейка 2" xfId="272"/>
    <cellStyle name="Контрольная ячейка 3" xfId="273"/>
    <cellStyle name="Название" xfId="274"/>
    <cellStyle name="Название 2" xfId="275"/>
    <cellStyle name="Название 3" xfId="276"/>
    <cellStyle name="Нейтральный" xfId="277"/>
    <cellStyle name="Нейтральный 2" xfId="278"/>
    <cellStyle name="Нейтральный 3" xfId="279"/>
    <cellStyle name="Обычный 10" xfId="280"/>
    <cellStyle name="Обычный 11" xfId="281"/>
    <cellStyle name="Обычный 12" xfId="282"/>
    <cellStyle name="Обычный 13" xfId="283"/>
    <cellStyle name="Обычный 14" xfId="284"/>
    <cellStyle name="Обычный 15" xfId="285"/>
    <cellStyle name="Обычный 16" xfId="286"/>
    <cellStyle name="Обычный 17" xfId="287"/>
    <cellStyle name="Обычный 18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Обычный_Таб до пояснюв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89"/>
  <sheetViews>
    <sheetView view="pageBreakPreview" zoomScale="75" zoomScaleNormal="75" zoomScaleSheetLayoutView="75" zoomScalePageLayoutView="0" workbookViewId="0" topLeftCell="A58">
      <selection activeCell="E65" sqref="E65"/>
    </sheetView>
  </sheetViews>
  <sheetFormatPr defaultColWidth="9.00390625" defaultRowHeight="12.75"/>
  <cols>
    <col min="1" max="1" width="58.375" style="1" customWidth="1"/>
    <col min="2" max="2" width="6.75390625" style="2" customWidth="1"/>
    <col min="3" max="3" width="13.25390625" style="2" customWidth="1"/>
    <col min="4" max="4" width="14.125" style="2" customWidth="1"/>
    <col min="5" max="5" width="15.375" style="2" customWidth="1"/>
    <col min="6" max="6" width="17.125" style="1" customWidth="1"/>
    <col min="7" max="7" width="10.00390625" style="1" customWidth="1"/>
    <col min="8" max="8" width="9.625" style="1" customWidth="1"/>
    <col min="9" max="10" width="9.125" style="1" customWidth="1"/>
    <col min="11" max="11" width="10.625" style="1" customWidth="1"/>
    <col min="12" max="16384" width="9.125" style="1" customWidth="1"/>
  </cols>
  <sheetData>
    <row r="1" spans="2:6" ht="20.25" customHeight="1">
      <c r="B1" s="3"/>
      <c r="D1" s="568"/>
      <c r="E1" s="568"/>
      <c r="F1" s="568"/>
    </row>
    <row r="2" spans="2:6" ht="65.25" customHeight="1">
      <c r="B2" s="3"/>
      <c r="D2" s="569"/>
      <c r="E2" s="569"/>
      <c r="F2" s="569"/>
    </row>
    <row r="3" spans="1:6" ht="18.75" customHeight="1">
      <c r="A3" s="2"/>
      <c r="D3" s="3"/>
      <c r="E3" s="3"/>
      <c r="F3" s="3"/>
    </row>
    <row r="4" spans="2:6" ht="18.75" customHeight="1">
      <c r="B4" s="1"/>
      <c r="D4" s="3"/>
      <c r="E4" s="3"/>
      <c r="F4" s="3"/>
    </row>
    <row r="5" spans="1:6" ht="18.75" customHeight="1">
      <c r="A5" s="1" t="s">
        <v>0</v>
      </c>
      <c r="B5" s="1"/>
      <c r="D5" s="568" t="s">
        <v>1</v>
      </c>
      <c r="E5" s="568"/>
      <c r="F5" s="5"/>
    </row>
    <row r="6" spans="1:6" ht="48" customHeight="1">
      <c r="A6" s="6" t="s">
        <v>2</v>
      </c>
      <c r="B6" s="6"/>
      <c r="C6" s="7"/>
      <c r="D6" s="570" t="s">
        <v>3</v>
      </c>
      <c r="E6" s="570"/>
      <c r="F6" s="570"/>
    </row>
    <row r="7" spans="1:6" ht="24.75" customHeight="1">
      <c r="A7" s="8" t="s">
        <v>4</v>
      </c>
      <c r="B7" s="8"/>
      <c r="C7" s="9"/>
      <c r="D7" s="571" t="s">
        <v>5</v>
      </c>
      <c r="E7" s="571"/>
      <c r="F7" s="571"/>
    </row>
    <row r="8" spans="1:6" ht="20.25" customHeight="1">
      <c r="A8" s="10" t="s">
        <v>6</v>
      </c>
      <c r="B8" s="11"/>
      <c r="D8" s="1"/>
      <c r="E8" s="1"/>
      <c r="F8" s="11"/>
    </row>
    <row r="9" spans="1:6" ht="20.25" customHeight="1">
      <c r="A9" s="8" t="s">
        <v>7</v>
      </c>
      <c r="B9" s="11"/>
      <c r="D9" s="1"/>
      <c r="E9" s="1"/>
      <c r="F9" s="11"/>
    </row>
    <row r="10" spans="1:6" ht="19.5" customHeight="1">
      <c r="A10" s="12" t="s">
        <v>8</v>
      </c>
      <c r="B10" s="1"/>
      <c r="F10" s="3"/>
    </row>
    <row r="11" spans="1:6" ht="23.25" customHeight="1">
      <c r="A11" s="2"/>
      <c r="F11" s="3"/>
    </row>
    <row r="12" spans="1:6" ht="19.5" customHeight="1">
      <c r="A12" s="1" t="s">
        <v>0</v>
      </c>
      <c r="B12" s="1"/>
      <c r="C12" s="7"/>
      <c r="D12" s="3"/>
      <c r="E12" s="3"/>
      <c r="F12" s="3"/>
    </row>
    <row r="13" spans="1:6" ht="33" customHeight="1">
      <c r="A13" s="13" t="s">
        <v>9</v>
      </c>
      <c r="B13" s="13"/>
      <c r="C13" s="7"/>
      <c r="D13" s="3"/>
      <c r="E13" s="3"/>
      <c r="F13" s="3"/>
    </row>
    <row r="14" spans="1:6" ht="25.5" customHeight="1">
      <c r="A14" s="13" t="s">
        <v>10</v>
      </c>
      <c r="B14" s="13"/>
      <c r="C14" s="7"/>
      <c r="D14" s="3"/>
      <c r="E14" s="3"/>
      <c r="F14" s="3"/>
    </row>
    <row r="15" spans="1:6" ht="18.75" customHeight="1">
      <c r="A15" s="572" t="s">
        <v>11</v>
      </c>
      <c r="B15" s="572"/>
      <c r="D15" s="3"/>
      <c r="E15" s="3"/>
      <c r="F15" s="3"/>
    </row>
    <row r="16" spans="1:6" ht="15.75" customHeight="1">
      <c r="A16" s="8" t="s">
        <v>7</v>
      </c>
      <c r="B16" s="8"/>
      <c r="D16" s="3"/>
      <c r="E16" s="3"/>
      <c r="F16" s="3"/>
    </row>
    <row r="17" spans="1:6" ht="15.75" customHeight="1">
      <c r="A17" s="14" t="s">
        <v>8</v>
      </c>
      <c r="B17" s="15"/>
      <c r="F17" s="11"/>
    </row>
    <row r="18" spans="1:6" ht="21" customHeight="1">
      <c r="A18" s="573"/>
      <c r="B18" s="573"/>
      <c r="F18" s="7"/>
    </row>
    <row r="19" spans="2:6" ht="21" customHeight="1">
      <c r="B19" s="1"/>
      <c r="C19" s="7"/>
      <c r="D19" s="16"/>
      <c r="E19" s="16"/>
      <c r="F19" s="16"/>
    </row>
    <row r="20" spans="2:6" ht="4.5" customHeight="1">
      <c r="B20" s="7"/>
      <c r="C20" s="7"/>
      <c r="D20" s="7"/>
      <c r="E20" s="7"/>
      <c r="F20" s="7"/>
    </row>
    <row r="21" spans="1:6" ht="37.5" customHeight="1">
      <c r="A21" s="17"/>
      <c r="B21" s="18"/>
      <c r="C21" s="18"/>
      <c r="D21" s="19"/>
      <c r="E21" s="20" t="s">
        <v>12</v>
      </c>
      <c r="F21" s="21" t="s">
        <v>13</v>
      </c>
    </row>
    <row r="22" spans="1:6" ht="34.5" customHeight="1">
      <c r="A22" s="574" t="s">
        <v>14</v>
      </c>
      <c r="B22" s="574"/>
      <c r="C22" s="574"/>
      <c r="D22" s="574"/>
      <c r="E22" s="17" t="s">
        <v>15</v>
      </c>
      <c r="F22" s="21">
        <v>41054047</v>
      </c>
    </row>
    <row r="23" spans="1:6" ht="24.75" customHeight="1">
      <c r="A23" s="575" t="s">
        <v>16</v>
      </c>
      <c r="B23" s="575"/>
      <c r="C23" s="575"/>
      <c r="D23" s="18"/>
      <c r="E23" s="17" t="s">
        <v>17</v>
      </c>
      <c r="F23" s="21">
        <v>150</v>
      </c>
    </row>
    <row r="24" spans="1:6" ht="24.75" customHeight="1">
      <c r="A24" s="575" t="s">
        <v>18</v>
      </c>
      <c r="B24" s="575"/>
      <c r="C24" s="575"/>
      <c r="D24" s="18"/>
      <c r="E24" s="17" t="s">
        <v>19</v>
      </c>
      <c r="F24" s="21">
        <v>1810136600</v>
      </c>
    </row>
    <row r="25" spans="1:6" ht="24.75" customHeight="1">
      <c r="A25" s="575" t="s">
        <v>20</v>
      </c>
      <c r="B25" s="575"/>
      <c r="C25" s="575"/>
      <c r="D25" s="18"/>
      <c r="E25" s="17" t="s">
        <v>21</v>
      </c>
      <c r="F25" s="21">
        <v>7184</v>
      </c>
    </row>
    <row r="26" spans="1:6" ht="24.75" customHeight="1">
      <c r="A26" s="23" t="s">
        <v>22</v>
      </c>
      <c r="B26" s="18"/>
      <c r="C26" s="18"/>
      <c r="D26" s="18"/>
      <c r="E26" s="17" t="s">
        <v>23</v>
      </c>
      <c r="F26" s="21">
        <v>22200</v>
      </c>
    </row>
    <row r="27" spans="1:6" ht="24.75" customHeight="1">
      <c r="A27" s="575" t="s">
        <v>24</v>
      </c>
      <c r="B27" s="575"/>
      <c r="C27" s="575"/>
      <c r="D27" s="18"/>
      <c r="E27" s="24" t="s">
        <v>25</v>
      </c>
      <c r="F27" s="21" t="s">
        <v>26</v>
      </c>
    </row>
    <row r="28" spans="1:6" ht="24.75" customHeight="1">
      <c r="A28" s="23" t="s">
        <v>27</v>
      </c>
      <c r="B28" s="18"/>
      <c r="C28" s="576" t="s">
        <v>28</v>
      </c>
      <c r="D28" s="576"/>
      <c r="E28" s="576"/>
      <c r="F28" s="22" t="s">
        <v>29</v>
      </c>
    </row>
    <row r="29" spans="1:6" ht="24.75" customHeight="1">
      <c r="A29" s="23" t="s">
        <v>30</v>
      </c>
      <c r="B29" s="18"/>
      <c r="C29" s="576" t="s">
        <v>31</v>
      </c>
      <c r="D29" s="576"/>
      <c r="E29" s="576"/>
      <c r="F29" s="25"/>
    </row>
    <row r="30" spans="1:6" ht="24.75" customHeight="1">
      <c r="A30" s="23" t="s">
        <v>32</v>
      </c>
      <c r="B30" s="18">
        <v>21</v>
      </c>
      <c r="C30" s="18"/>
      <c r="D30" s="18"/>
      <c r="E30" s="577"/>
      <c r="F30" s="577"/>
    </row>
    <row r="31" spans="1:6" ht="24.75" customHeight="1">
      <c r="A31" s="575" t="s">
        <v>33</v>
      </c>
      <c r="B31" s="575"/>
      <c r="C31" s="575"/>
      <c r="D31" s="575"/>
      <c r="E31" s="577"/>
      <c r="F31" s="577"/>
    </row>
    <row r="32" spans="1:6" ht="27" customHeight="1">
      <c r="A32" s="23" t="s">
        <v>34</v>
      </c>
      <c r="B32" s="18"/>
      <c r="C32" s="18"/>
      <c r="D32" s="18"/>
      <c r="E32" s="577"/>
      <c r="F32" s="577"/>
    </row>
    <row r="33" spans="1:6" ht="24.75" customHeight="1">
      <c r="A33" s="23" t="s">
        <v>35</v>
      </c>
      <c r="B33" s="18"/>
      <c r="C33" s="18"/>
      <c r="D33" s="18"/>
      <c r="E33" s="577"/>
      <c r="F33" s="577"/>
    </row>
    <row r="34" spans="2:5" ht="12.75" customHeight="1">
      <c r="B34" s="1"/>
      <c r="C34" s="1"/>
      <c r="D34" s="1"/>
      <c r="E34" s="1"/>
    </row>
    <row r="35" spans="2:5" ht="19.5" customHeight="1" hidden="1">
      <c r="B35" s="1"/>
      <c r="C35" s="1"/>
      <c r="D35" s="1"/>
      <c r="E35" s="1"/>
    </row>
    <row r="36" spans="2:5" ht="3.75" customHeight="1">
      <c r="B36" s="1"/>
      <c r="C36" s="1"/>
      <c r="D36" s="1"/>
      <c r="E36" s="1"/>
    </row>
    <row r="37" spans="2:5" ht="19.5" customHeight="1">
      <c r="B37" s="1"/>
      <c r="C37" s="1"/>
      <c r="D37" s="1"/>
      <c r="E37" s="1"/>
    </row>
    <row r="38" spans="1:6" ht="18.75">
      <c r="A38" s="578" t="s">
        <v>36</v>
      </c>
      <c r="B38" s="578"/>
      <c r="C38" s="578"/>
      <c r="D38" s="578"/>
      <c r="E38" s="578"/>
      <c r="F38" s="578"/>
    </row>
    <row r="39" spans="1:6" ht="6.75" customHeight="1">
      <c r="A39" s="26"/>
      <c r="B39" s="26"/>
      <c r="C39" s="26"/>
      <c r="D39" s="26"/>
      <c r="E39" s="26"/>
      <c r="F39" s="26"/>
    </row>
    <row r="40" spans="1:6" ht="15" customHeight="1">
      <c r="A40" s="579" t="s">
        <v>37</v>
      </c>
      <c r="B40" s="579"/>
      <c r="C40" s="579"/>
      <c r="D40" s="579"/>
      <c r="E40" s="579"/>
      <c r="F40" s="579"/>
    </row>
    <row r="41" spans="2:6" ht="9" customHeight="1">
      <c r="B41" s="5"/>
      <c r="C41" s="7"/>
      <c r="D41" s="5"/>
      <c r="E41" s="5"/>
      <c r="F41" s="5"/>
    </row>
    <row r="42" spans="1:6" ht="28.5" customHeight="1">
      <c r="A42" s="580" t="s">
        <v>38</v>
      </c>
      <c r="B42" s="581" t="s">
        <v>39</v>
      </c>
      <c r="C42" s="574" t="s">
        <v>40</v>
      </c>
      <c r="D42" s="574" t="s">
        <v>41</v>
      </c>
      <c r="E42" s="582" t="s">
        <v>42</v>
      </c>
      <c r="F42" s="574" t="s">
        <v>43</v>
      </c>
    </row>
    <row r="43" spans="1:6" ht="46.5" customHeight="1">
      <c r="A43" s="580"/>
      <c r="B43" s="581"/>
      <c r="C43" s="574"/>
      <c r="D43" s="574"/>
      <c r="E43" s="582"/>
      <c r="F43" s="574"/>
    </row>
    <row r="44" spans="1:6" ht="13.5" customHeight="1">
      <c r="A44" s="28">
        <v>1</v>
      </c>
      <c r="B44" s="29">
        <v>2</v>
      </c>
      <c r="C44" s="29">
        <v>3</v>
      </c>
      <c r="D44" s="29">
        <v>4</v>
      </c>
      <c r="E44" s="29">
        <v>5</v>
      </c>
      <c r="F44" s="29">
        <v>6</v>
      </c>
    </row>
    <row r="45" spans="1:6" ht="20.25" customHeight="1">
      <c r="A45" s="583" t="s">
        <v>44</v>
      </c>
      <c r="B45" s="583"/>
      <c r="C45" s="583"/>
      <c r="D45" s="583"/>
      <c r="E45" s="583"/>
      <c r="F45" s="583"/>
    </row>
    <row r="46" spans="1:6" ht="37.5" customHeight="1">
      <c r="A46" s="30" t="s">
        <v>45</v>
      </c>
      <c r="B46" s="31">
        <f>'I. Фін результат'!C7</f>
        <v>1000</v>
      </c>
      <c r="C46" s="32"/>
      <c r="D46" s="32">
        <v>1972</v>
      </c>
      <c r="E46" s="32">
        <v>1833.4</v>
      </c>
      <c r="F46" s="32">
        <f>'I. Фін результат'!G7</f>
        <v>2599.5</v>
      </c>
    </row>
    <row r="47" spans="1:6" ht="34.5" customHeight="1">
      <c r="A47" s="30" t="s">
        <v>46</v>
      </c>
      <c r="B47" s="31">
        <f>'I. Фін результат'!C10</f>
        <v>1010</v>
      </c>
      <c r="C47" s="32"/>
      <c r="D47" s="32">
        <v>-1200</v>
      </c>
      <c r="E47" s="32">
        <v>-1128.8</v>
      </c>
      <c r="F47" s="32">
        <f>'I. Фін результат'!G10</f>
        <v>-1714.6</v>
      </c>
    </row>
    <row r="48" spans="1:6" ht="19.5" customHeight="1">
      <c r="A48" s="33" t="s">
        <v>47</v>
      </c>
      <c r="B48" s="31">
        <f>'I. Фін результат'!C26</f>
        <v>1020</v>
      </c>
      <c r="C48" s="34"/>
      <c r="D48" s="34">
        <v>772</v>
      </c>
      <c r="E48" s="34">
        <v>704.6</v>
      </c>
      <c r="F48" s="34">
        <f>'I. Фін результат'!G26</f>
        <v>884.9000000000001</v>
      </c>
    </row>
    <row r="49" spans="1:6" ht="21.75" customHeight="1">
      <c r="A49" s="30" t="s">
        <v>48</v>
      </c>
      <c r="B49" s="31">
        <f>'I. Фін результат'!C29</f>
        <v>1040</v>
      </c>
      <c r="C49" s="32"/>
      <c r="D49" s="32">
        <v>-753.5</v>
      </c>
      <c r="E49" s="32">
        <v>-685.6</v>
      </c>
      <c r="F49" s="32">
        <f>'I. Фін результат'!G29</f>
        <v>-856.7</v>
      </c>
    </row>
    <row r="50" spans="1:6" ht="20.25" customHeight="1">
      <c r="A50" s="30" t="s">
        <v>49</v>
      </c>
      <c r="B50" s="31">
        <f>'I. Фін результат'!C58</f>
        <v>1070</v>
      </c>
      <c r="C50" s="32"/>
      <c r="D50" s="32"/>
      <c r="E50" s="32"/>
      <c r="F50" s="32">
        <f>'I. Фін результат'!G58</f>
        <v>0</v>
      </c>
    </row>
    <row r="51" spans="1:6" ht="18" customHeight="1">
      <c r="A51" s="30" t="s">
        <v>50</v>
      </c>
      <c r="B51" s="31">
        <f>'I. Фін результат'!C91</f>
        <v>1300</v>
      </c>
      <c r="C51" s="32"/>
      <c r="D51" s="32"/>
      <c r="E51" s="32"/>
      <c r="F51" s="32">
        <f>'I. Фін результат'!G91</f>
        <v>0</v>
      </c>
    </row>
    <row r="52" spans="1:6" ht="36" customHeight="1">
      <c r="A52" s="35" t="s">
        <v>51</v>
      </c>
      <c r="B52" s="31">
        <f>'I. Фін результат'!C72</f>
        <v>1100</v>
      </c>
      <c r="C52" s="34"/>
      <c r="D52" s="34">
        <v>18.5</v>
      </c>
      <c r="E52" s="34">
        <v>18.5</v>
      </c>
      <c r="F52" s="34">
        <f>'I. Фін результат'!G72</f>
        <v>28.200000000000045</v>
      </c>
    </row>
    <row r="53" spans="1:6" ht="34.5" customHeight="1">
      <c r="A53" s="36" t="s">
        <v>52</v>
      </c>
      <c r="B53" s="31">
        <f>'I. Фін результат'!C92</f>
        <v>1310</v>
      </c>
      <c r="C53" s="32"/>
      <c r="D53" s="32"/>
      <c r="E53" s="32"/>
      <c r="F53" s="32">
        <f>'I. Фін результат'!G92</f>
        <v>0</v>
      </c>
    </row>
    <row r="54" spans="1:6" ht="17.25" customHeight="1">
      <c r="A54" s="30" t="s">
        <v>53</v>
      </c>
      <c r="B54" s="31">
        <f>'I. Фін результат'!C93</f>
        <v>1320</v>
      </c>
      <c r="C54" s="32"/>
      <c r="D54" s="32"/>
      <c r="E54" s="32"/>
      <c r="F54" s="32">
        <f>'I. Фін результат'!G93</f>
        <v>0</v>
      </c>
    </row>
    <row r="55" spans="1:6" ht="21.75" customHeight="1">
      <c r="A55" s="37" t="s">
        <v>54</v>
      </c>
      <c r="B55" s="31">
        <f>'I. Фін результат'!C83</f>
        <v>1170</v>
      </c>
      <c r="C55" s="32"/>
      <c r="D55" s="34">
        <v>18.5</v>
      </c>
      <c r="E55" s="34">
        <v>18.5</v>
      </c>
      <c r="F55" s="34">
        <f>'I. Фін результат'!G83</f>
        <v>28.19999999999996</v>
      </c>
    </row>
    <row r="56" spans="1:6" ht="16.5" customHeight="1">
      <c r="A56" s="25" t="s">
        <v>55</v>
      </c>
      <c r="B56" s="31">
        <f>'I. Фін результат'!C84</f>
        <v>1180</v>
      </c>
      <c r="C56" s="32"/>
      <c r="D56" s="32">
        <v>-3.3</v>
      </c>
      <c r="E56" s="32">
        <v>-3.3</v>
      </c>
      <c r="F56" s="32">
        <f>'I. Фін результат'!G84</f>
        <v>-5.1</v>
      </c>
    </row>
    <row r="57" spans="1:6" ht="21.75" customHeight="1">
      <c r="A57" s="38" t="s">
        <v>56</v>
      </c>
      <c r="B57" s="31">
        <f>'I. Фін результат'!C86</f>
        <v>1200</v>
      </c>
      <c r="C57" s="32"/>
      <c r="D57" s="34">
        <v>15.2</v>
      </c>
      <c r="E57" s="34">
        <v>15.2</v>
      </c>
      <c r="F57" s="34">
        <f>'I. Фін результат'!G86</f>
        <v>23.09999999999996</v>
      </c>
    </row>
    <row r="58" spans="1:6" ht="18.75" customHeight="1">
      <c r="A58" s="36" t="s">
        <v>57</v>
      </c>
      <c r="B58" s="31">
        <f>' V. Коефіцієнти'!B8</f>
        <v>5010</v>
      </c>
      <c r="C58" s="39"/>
      <c r="D58" s="39">
        <v>0.01</v>
      </c>
      <c r="E58" s="39">
        <v>0.01</v>
      </c>
      <c r="F58" s="39">
        <f>' V. Коефіцієнти'!G8</f>
        <v>0.01</v>
      </c>
    </row>
    <row r="59" spans="1:6" ht="18.75" customHeight="1">
      <c r="A59" s="584" t="s">
        <v>58</v>
      </c>
      <c r="B59" s="584"/>
      <c r="C59" s="584"/>
      <c r="D59" s="584"/>
      <c r="E59" s="584"/>
      <c r="F59" s="584"/>
    </row>
    <row r="60" spans="1:6" ht="21.75" customHeight="1">
      <c r="A60" s="40" t="s">
        <v>59</v>
      </c>
      <c r="B60" s="31">
        <f>'ІІ. Розр. з бюджетом'!B18</f>
        <v>2100</v>
      </c>
      <c r="C60" s="32"/>
      <c r="D60" s="32">
        <v>7.6</v>
      </c>
      <c r="E60" s="32">
        <v>7.6</v>
      </c>
      <c r="F60" s="32">
        <f>'ІІ. Розр. з бюджетом'!F18</f>
        <v>11.6</v>
      </c>
    </row>
    <row r="61" spans="1:6" ht="24" customHeight="1">
      <c r="A61" s="41" t="s">
        <v>60</v>
      </c>
      <c r="B61" s="31">
        <f>'ІІ. Розр. з бюджетом'!B19</f>
        <v>2110</v>
      </c>
      <c r="C61" s="32"/>
      <c r="D61" s="32">
        <v>3.3</v>
      </c>
      <c r="E61" s="32">
        <v>3.3</v>
      </c>
      <c r="F61" s="32">
        <f>'ІІ. Розр. з бюджетом'!F19</f>
        <v>5.1</v>
      </c>
    </row>
    <row r="62" spans="1:6" ht="31.5" customHeight="1">
      <c r="A62" s="41" t="s">
        <v>61</v>
      </c>
      <c r="B62" s="42" t="s">
        <v>62</v>
      </c>
      <c r="C62" s="32"/>
      <c r="D62" s="32"/>
      <c r="E62" s="32"/>
      <c r="F62" s="32">
        <f>SUM('ІІ. Розр. з бюджетом'!F20,'ІІ. Розр. з бюджетом'!F21)</f>
        <v>0</v>
      </c>
    </row>
    <row r="63" spans="1:6" ht="35.25" customHeight="1">
      <c r="A63" s="40" t="s">
        <v>63</v>
      </c>
      <c r="B63" s="31">
        <f>'ІІ. Розр. з бюджетом'!B22</f>
        <v>2140</v>
      </c>
      <c r="C63" s="32"/>
      <c r="D63" s="32">
        <v>269</v>
      </c>
      <c r="E63" s="32">
        <v>247</v>
      </c>
      <c r="F63" s="32">
        <f>'ІІ. Розр. з бюджетом'!F22</f>
        <v>340.30000000000007</v>
      </c>
    </row>
    <row r="64" spans="1:6" ht="32.25" customHeight="1">
      <c r="A64" s="40" t="s">
        <v>64</v>
      </c>
      <c r="B64" s="31">
        <f>'ІІ. Розр. з бюджетом'!B33</f>
        <v>2150</v>
      </c>
      <c r="C64" s="32"/>
      <c r="D64" s="32">
        <v>258</v>
      </c>
      <c r="E64" s="32">
        <v>236.6</v>
      </c>
      <c r="F64" s="32">
        <f>'ІІ. Розр. з бюджетом'!F33</f>
        <v>331.2</v>
      </c>
    </row>
    <row r="65" spans="1:6" ht="21.75" customHeight="1">
      <c r="A65" s="43" t="s">
        <v>65</v>
      </c>
      <c r="B65" s="31">
        <f>'ІІ. Розр. з бюджетом'!B34</f>
        <v>2200</v>
      </c>
      <c r="C65" s="32"/>
      <c r="D65" s="34">
        <v>538.7</v>
      </c>
      <c r="E65" s="34">
        <f>SUM(E60:E64)</f>
        <v>494.5</v>
      </c>
      <c r="F65" s="34">
        <f>'ІІ. Розр. з бюджетом'!F34</f>
        <v>688.2</v>
      </c>
    </row>
    <row r="66" spans="1:10" ht="21" customHeight="1">
      <c r="A66" s="585" t="s">
        <v>66</v>
      </c>
      <c r="B66" s="585"/>
      <c r="C66" s="585"/>
      <c r="D66" s="585"/>
      <c r="E66" s="585"/>
      <c r="F66" s="585"/>
      <c r="G66" s="44"/>
      <c r="H66" s="44"/>
      <c r="I66" s="44"/>
      <c r="J66" s="44"/>
    </row>
    <row r="67" spans="1:6" ht="23.25" customHeight="1">
      <c r="A67" s="45" t="s">
        <v>67</v>
      </c>
      <c r="B67" s="28">
        <v>3600</v>
      </c>
      <c r="C67" s="32"/>
      <c r="D67" s="32"/>
      <c r="E67" s="32"/>
      <c r="F67" s="32">
        <v>7.6</v>
      </c>
    </row>
    <row r="68" spans="1:6" ht="19.5" customHeight="1">
      <c r="A68" s="45" t="s">
        <v>68</v>
      </c>
      <c r="B68" s="28">
        <v>3620</v>
      </c>
      <c r="C68" s="32"/>
      <c r="D68" s="32">
        <v>7.6</v>
      </c>
      <c r="E68" s="32">
        <v>7.6</v>
      </c>
      <c r="F68" s="32">
        <v>1.1</v>
      </c>
    </row>
    <row r="69" spans="1:6" ht="21.75" customHeight="1">
      <c r="A69" s="46" t="s">
        <v>69</v>
      </c>
      <c r="B69" s="28">
        <v>3630</v>
      </c>
      <c r="C69" s="32"/>
      <c r="D69" s="32">
        <v>7.6</v>
      </c>
      <c r="E69" s="32">
        <v>7.6</v>
      </c>
      <c r="F69" s="32">
        <f>'ІІІ. Рух грош. коштів'!F85</f>
        <v>-6.500000000000092</v>
      </c>
    </row>
    <row r="70" spans="1:6" ht="21.75" customHeight="1">
      <c r="A70" s="586" t="s">
        <v>70</v>
      </c>
      <c r="B70" s="586"/>
      <c r="C70" s="586"/>
      <c r="D70" s="586"/>
      <c r="E70" s="586"/>
      <c r="F70" s="586"/>
    </row>
    <row r="71" spans="1:6" ht="23.25" customHeight="1">
      <c r="A71" s="40" t="s">
        <v>71</v>
      </c>
      <c r="B71" s="21">
        <f>'IV. Кап. інвестиції'!B6</f>
        <v>4000</v>
      </c>
      <c r="C71" s="47">
        <f>'IV. Кап. інвестиції'!C6</f>
        <v>0</v>
      </c>
      <c r="D71" s="47">
        <f>'IV. Кап. інвестиції'!D6</f>
        <v>440</v>
      </c>
      <c r="E71" s="47">
        <v>440</v>
      </c>
      <c r="F71" s="47">
        <f>'IV. Кап. інвестиції'!F6</f>
        <v>0</v>
      </c>
    </row>
    <row r="72" spans="1:8" ht="16.5" customHeight="1">
      <c r="A72" s="587" t="s">
        <v>72</v>
      </c>
      <c r="B72" s="587"/>
      <c r="C72" s="587"/>
      <c r="D72" s="587"/>
      <c r="E72" s="587"/>
      <c r="F72" s="587"/>
      <c r="G72" s="48"/>
      <c r="H72" s="48"/>
    </row>
    <row r="73" spans="1:6" ht="18" customHeight="1">
      <c r="A73" s="49" t="s">
        <v>73</v>
      </c>
      <c r="B73" s="31">
        <v>5000</v>
      </c>
      <c r="C73" s="50"/>
      <c r="D73" s="50"/>
      <c r="E73" s="50"/>
      <c r="F73" s="50">
        <v>0</v>
      </c>
    </row>
    <row r="74" spans="1:6" ht="21" customHeight="1">
      <c r="A74" s="51" t="s">
        <v>74</v>
      </c>
      <c r="B74" s="31">
        <v>5100</v>
      </c>
      <c r="C74" s="50"/>
      <c r="D74" s="50"/>
      <c r="E74" s="50"/>
      <c r="F74" s="50">
        <v>0</v>
      </c>
    </row>
    <row r="75" spans="1:6" ht="18.75" customHeight="1">
      <c r="A75" s="51" t="s">
        <v>75</v>
      </c>
      <c r="B75" s="31">
        <v>5120</v>
      </c>
      <c r="C75" s="50"/>
      <c r="D75" s="52">
        <v>0.2</v>
      </c>
      <c r="E75" s="52">
        <v>0.2</v>
      </c>
      <c r="F75" s="52">
        <f>' V. Коефіцієнти'!G12</f>
        <v>1.5</v>
      </c>
    </row>
    <row r="76" spans="1:6" ht="16.5" customHeight="1">
      <c r="A76" s="584" t="s">
        <v>76</v>
      </c>
      <c r="B76" s="584"/>
      <c r="C76" s="584"/>
      <c r="D76" s="584"/>
      <c r="E76" s="584"/>
      <c r="F76" s="584"/>
    </row>
    <row r="77" spans="1:6" ht="19.5" customHeight="1">
      <c r="A77" s="40" t="s">
        <v>77</v>
      </c>
      <c r="B77" s="31">
        <v>6000</v>
      </c>
      <c r="C77" s="52"/>
      <c r="D77" s="52">
        <v>5524</v>
      </c>
      <c r="E77" s="52">
        <v>5524</v>
      </c>
      <c r="F77" s="52">
        <v>5498</v>
      </c>
    </row>
    <row r="78" spans="1:6" ht="19.5" customHeight="1">
      <c r="A78" s="40" t="s">
        <v>78</v>
      </c>
      <c r="B78" s="31">
        <v>6010</v>
      </c>
      <c r="C78" s="52"/>
      <c r="D78" s="52">
        <v>7.6</v>
      </c>
      <c r="E78" s="52">
        <v>7.6</v>
      </c>
      <c r="F78" s="52">
        <v>56.8</v>
      </c>
    </row>
    <row r="79" spans="1:6" ht="18" customHeight="1">
      <c r="A79" s="40" t="s">
        <v>79</v>
      </c>
      <c r="B79" s="31">
        <v>6020</v>
      </c>
      <c r="C79" s="52"/>
      <c r="D79" s="52">
        <v>7.6</v>
      </c>
      <c r="E79" s="52">
        <v>7.6</v>
      </c>
      <c r="F79" s="52">
        <v>19.2</v>
      </c>
    </row>
    <row r="80" spans="1:6" s="44" customFormat="1" ht="19.5" customHeight="1">
      <c r="A80" s="43" t="s">
        <v>80</v>
      </c>
      <c r="B80" s="31">
        <v>6030</v>
      </c>
      <c r="C80" s="52"/>
      <c r="D80" s="52">
        <v>5531.6</v>
      </c>
      <c r="E80" s="52">
        <v>5531.6</v>
      </c>
      <c r="F80" s="52">
        <f>F77+F78</f>
        <v>5554.8</v>
      </c>
    </row>
    <row r="81" spans="1:6" ht="18" customHeight="1">
      <c r="A81" s="40" t="s">
        <v>81</v>
      </c>
      <c r="B81" s="31">
        <v>6040</v>
      </c>
      <c r="C81" s="53"/>
      <c r="D81" s="53"/>
      <c r="E81" s="53"/>
      <c r="F81" s="53"/>
    </row>
    <row r="82" spans="1:6" ht="19.5" customHeight="1">
      <c r="A82" s="40" t="s">
        <v>82</v>
      </c>
      <c r="B82" s="31">
        <v>6050</v>
      </c>
      <c r="C82" s="52"/>
      <c r="D82" s="52"/>
      <c r="E82" s="52"/>
      <c r="F82" s="52"/>
    </row>
    <row r="83" spans="1:6" s="44" customFormat="1" ht="21" customHeight="1">
      <c r="A83" s="43" t="s">
        <v>83</v>
      </c>
      <c r="B83" s="31">
        <v>6060</v>
      </c>
      <c r="C83" s="32">
        <f>SUM(C81:C82)</f>
        <v>0</v>
      </c>
      <c r="D83" s="32">
        <f>SUM(D81:D82)</f>
        <v>0</v>
      </c>
      <c r="E83" s="32">
        <f>SUM(E81:E82)</f>
        <v>0</v>
      </c>
      <c r="F83" s="32">
        <f>SUM(F81:F82)</f>
        <v>0</v>
      </c>
    </row>
    <row r="84" spans="1:6" ht="15.75" customHeight="1">
      <c r="A84" s="40" t="s">
        <v>84</v>
      </c>
      <c r="B84" s="31">
        <v>6070</v>
      </c>
      <c r="C84" s="53"/>
      <c r="D84" s="53"/>
      <c r="E84" s="53"/>
      <c r="F84" s="53"/>
    </row>
    <row r="85" spans="1:6" ht="21" customHeight="1">
      <c r="A85" s="40" t="s">
        <v>85</v>
      </c>
      <c r="B85" s="31">
        <v>6080</v>
      </c>
      <c r="C85" s="53"/>
      <c r="D85" s="53"/>
      <c r="E85" s="53"/>
      <c r="F85" s="53"/>
    </row>
    <row r="86" spans="1:6" s="44" customFormat="1" ht="19.5" customHeight="1">
      <c r="A86" s="43" t="s">
        <v>86</v>
      </c>
      <c r="B86" s="31">
        <v>6090</v>
      </c>
      <c r="C86" s="52"/>
      <c r="D86" s="52">
        <v>440.2</v>
      </c>
      <c r="E86" s="52">
        <v>440.2</v>
      </c>
      <c r="F86" s="52">
        <v>440.2</v>
      </c>
    </row>
    <row r="87" spans="1:6" ht="9.75" customHeight="1">
      <c r="A87" s="54"/>
      <c r="C87" s="55"/>
      <c r="D87" s="56"/>
      <c r="E87" s="56"/>
      <c r="F87" s="56"/>
    </row>
    <row r="88" spans="1:6" ht="39" customHeight="1">
      <c r="A88" s="57" t="s">
        <v>87</v>
      </c>
      <c r="B88" s="58"/>
      <c r="C88" s="59"/>
      <c r="D88" s="60"/>
      <c r="E88" s="588" t="s">
        <v>88</v>
      </c>
      <c r="F88" s="588"/>
    </row>
    <row r="89" spans="1:6" s="11" customFormat="1" ht="12.75" customHeight="1">
      <c r="A89" s="61" t="s">
        <v>89</v>
      </c>
      <c r="B89" s="1"/>
      <c r="C89" s="572" t="s">
        <v>90</v>
      </c>
      <c r="D89" s="572"/>
      <c r="E89" s="572"/>
      <c r="F89" s="572"/>
    </row>
  </sheetData>
  <sheetProtection selectLockedCells="1" selectUnlockedCells="1"/>
  <mergeCells count="35">
    <mergeCell ref="E88:F88"/>
    <mergeCell ref="C89:F89"/>
    <mergeCell ref="A45:F45"/>
    <mergeCell ref="A59:F59"/>
    <mergeCell ref="A66:F66"/>
    <mergeCell ref="A70:F70"/>
    <mergeCell ref="A72:F72"/>
    <mergeCell ref="A76:F76"/>
    <mergeCell ref="E33:F33"/>
    <mergeCell ref="A38:F38"/>
    <mergeCell ref="A40:F40"/>
    <mergeCell ref="A42:A43"/>
    <mergeCell ref="B42:B43"/>
    <mergeCell ref="C42:C43"/>
    <mergeCell ref="D42:D43"/>
    <mergeCell ref="E42:E43"/>
    <mergeCell ref="F42:F43"/>
    <mergeCell ref="C28:E28"/>
    <mergeCell ref="C29:E29"/>
    <mergeCell ref="E30:F30"/>
    <mergeCell ref="A31:D31"/>
    <mergeCell ref="E31:F31"/>
    <mergeCell ref="E32:F32"/>
    <mergeCell ref="A18:B18"/>
    <mergeCell ref="A22:D22"/>
    <mergeCell ref="A23:C23"/>
    <mergeCell ref="A24:C24"/>
    <mergeCell ref="A25:C25"/>
    <mergeCell ref="A27:C27"/>
    <mergeCell ref="D1:F1"/>
    <mergeCell ref="D2:F2"/>
    <mergeCell ref="D5:E5"/>
    <mergeCell ref="D6:F6"/>
    <mergeCell ref="D7:F7"/>
    <mergeCell ref="A15:B15"/>
  </mergeCells>
  <printOptions/>
  <pageMargins left="0.5902777777777778" right="0.19652777777777777" top="0.39375" bottom="0.39375" header="0.39375" footer="0.5118055555555555"/>
  <pageSetup horizontalDpi="300" verticalDpi="300" orientation="portrait" paperSize="9" scale="68" r:id="rId1"/>
  <headerFooter alignWithMargins="0">
    <oddHeader xml:space="preserve">&amp;R&amp;"Times New Roman,Обычный"&amp;14 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25"/>
  <sheetViews>
    <sheetView view="pageBreakPreview" zoomScale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1" width="3.875" style="0" customWidth="1"/>
    <col min="2" max="2" width="16.25390625" style="0" customWidth="1"/>
    <col min="3" max="3" width="19.75390625" style="0" customWidth="1"/>
    <col min="4" max="4" width="10.25390625" style="0" customWidth="1"/>
    <col min="5" max="5" width="8.375" style="0" customWidth="1"/>
    <col min="6" max="6" width="8.625" style="0" customWidth="1"/>
    <col min="7" max="7" width="8.25390625" style="0" customWidth="1"/>
    <col min="8" max="8" width="8.375" style="0" customWidth="1"/>
    <col min="9" max="9" width="8.625" style="0" customWidth="1"/>
    <col min="10" max="10" width="8.75390625" style="0" customWidth="1"/>
    <col min="11" max="11" width="8.375" style="0" customWidth="1"/>
    <col min="13" max="13" width="10.625" style="0" customWidth="1"/>
    <col min="14" max="14" width="8.125" style="0" customWidth="1"/>
    <col min="15" max="15" width="8.375" style="0" customWidth="1"/>
  </cols>
  <sheetData>
    <row r="1" spans="1:15" ht="45" customHeight="1">
      <c r="A1" s="357"/>
      <c r="B1" s="358"/>
      <c r="C1" s="358"/>
      <c r="D1" s="358"/>
      <c r="E1" s="359"/>
      <c r="F1" s="359"/>
      <c r="G1" s="359"/>
      <c r="H1" s="359"/>
      <c r="I1" s="716" t="s">
        <v>589</v>
      </c>
      <c r="J1" s="716"/>
      <c r="K1" s="716"/>
      <c r="L1" s="716"/>
      <c r="M1" s="716"/>
      <c r="N1" s="716"/>
      <c r="O1" s="716"/>
    </row>
    <row r="2" spans="1:15" ht="45" customHeight="1">
      <c r="A2" s="717" t="s">
        <v>590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</row>
    <row r="3" spans="1:17" ht="43.5" customHeight="1">
      <c r="A3" s="718" t="s">
        <v>591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360"/>
      <c r="Q3" s="360"/>
    </row>
    <row r="4" spans="1:15" ht="31.5" customHeight="1">
      <c r="A4" s="719" t="s">
        <v>592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</row>
    <row r="5" spans="1:13" ht="18.75" customHeight="1">
      <c r="A5" s="357"/>
      <c r="B5" s="720" t="s">
        <v>593</v>
      </c>
      <c r="C5" s="720"/>
      <c r="D5" s="720"/>
      <c r="E5" s="720"/>
      <c r="F5" s="720"/>
      <c r="G5" s="720"/>
      <c r="H5" s="720"/>
      <c r="I5" s="361"/>
      <c r="J5" s="361"/>
      <c r="K5" s="361"/>
      <c r="L5" s="361"/>
      <c r="M5" s="357"/>
    </row>
    <row r="6" spans="1:13" ht="23.25" customHeight="1">
      <c r="A6" s="357"/>
      <c r="B6" s="720" t="s">
        <v>594</v>
      </c>
      <c r="C6" s="720"/>
      <c r="D6" s="720"/>
      <c r="E6" s="720"/>
      <c r="F6" s="720"/>
      <c r="G6" s="720"/>
      <c r="H6" s="720"/>
      <c r="I6" s="361"/>
      <c r="J6" s="361"/>
      <c r="K6" s="361"/>
      <c r="L6" s="361"/>
      <c r="M6" s="357"/>
    </row>
    <row r="7" spans="1:13" ht="15">
      <c r="A7" s="357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57"/>
    </row>
    <row r="8" spans="1:15" ht="39.75" customHeight="1">
      <c r="A8" s="721" t="s">
        <v>595</v>
      </c>
      <c r="B8" s="721"/>
      <c r="C8" s="721"/>
      <c r="D8" s="721"/>
      <c r="E8" s="362"/>
      <c r="F8" s="362"/>
      <c r="G8" s="362"/>
      <c r="H8" s="362"/>
      <c r="I8" s="362"/>
      <c r="J8" s="362"/>
      <c r="K8" s="362"/>
      <c r="L8" s="363"/>
      <c r="M8" s="363"/>
      <c r="O8" s="363" t="s">
        <v>596</v>
      </c>
    </row>
    <row r="9" spans="1:15" ht="12.75" customHeight="1">
      <c r="A9" s="722" t="s">
        <v>550</v>
      </c>
      <c r="B9" s="723" t="s">
        <v>597</v>
      </c>
      <c r="C9" s="723" t="s">
        <v>598</v>
      </c>
      <c r="D9" s="723" t="s">
        <v>599</v>
      </c>
      <c r="E9" s="723" t="s">
        <v>600</v>
      </c>
      <c r="F9" s="723"/>
      <c r="G9" s="723" t="s">
        <v>601</v>
      </c>
      <c r="H9" s="723"/>
      <c r="I9" s="723" t="s">
        <v>602</v>
      </c>
      <c r="J9" s="723"/>
      <c r="K9" s="723" t="s">
        <v>603</v>
      </c>
      <c r="L9" s="723"/>
      <c r="M9" s="724" t="s">
        <v>604</v>
      </c>
      <c r="N9" s="725" t="s">
        <v>605</v>
      </c>
      <c r="O9" s="725"/>
    </row>
    <row r="10" spans="1:15" ht="61.5" customHeight="1">
      <c r="A10" s="722"/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4"/>
      <c r="N10" s="725"/>
      <c r="O10" s="725"/>
    </row>
    <row r="11" spans="1:15" ht="54.75" customHeight="1">
      <c r="A11" s="722"/>
      <c r="B11" s="723"/>
      <c r="C11" s="723"/>
      <c r="D11" s="723"/>
      <c r="E11" s="365" t="s">
        <v>606</v>
      </c>
      <c r="F11" s="365" t="s">
        <v>607</v>
      </c>
      <c r="G11" s="365" t="s">
        <v>606</v>
      </c>
      <c r="H11" s="365" t="s">
        <v>607</v>
      </c>
      <c r="I11" s="365" t="s">
        <v>606</v>
      </c>
      <c r="J11" s="365" t="s">
        <v>607</v>
      </c>
      <c r="K11" s="365" t="s">
        <v>606</v>
      </c>
      <c r="L11" s="365" t="s">
        <v>607</v>
      </c>
      <c r="M11" s="364" t="s">
        <v>608</v>
      </c>
      <c r="N11" s="365" t="s">
        <v>606</v>
      </c>
      <c r="O11" s="365" t="s">
        <v>607</v>
      </c>
    </row>
    <row r="12" spans="1:15" ht="12.75" customHeight="1">
      <c r="A12" s="366">
        <v>1</v>
      </c>
      <c r="B12" s="365">
        <v>2</v>
      </c>
      <c r="C12" s="365">
        <v>3</v>
      </c>
      <c r="D12" s="365">
        <v>4</v>
      </c>
      <c r="E12" s="365">
        <v>5</v>
      </c>
      <c r="F12" s="365">
        <v>6</v>
      </c>
      <c r="G12" s="365">
        <v>7</v>
      </c>
      <c r="H12" s="365">
        <v>8</v>
      </c>
      <c r="I12" s="365">
        <v>9</v>
      </c>
      <c r="J12" s="365">
        <v>10</v>
      </c>
      <c r="K12" s="365">
        <v>11</v>
      </c>
      <c r="L12" s="365">
        <v>12</v>
      </c>
      <c r="M12" s="366">
        <v>13</v>
      </c>
      <c r="N12" s="367">
        <v>14</v>
      </c>
      <c r="O12" s="367">
        <v>15</v>
      </c>
    </row>
    <row r="13" spans="1:15" ht="12.75" customHeight="1">
      <c r="A13" s="726" t="s">
        <v>609</v>
      </c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</row>
    <row r="14" spans="1:15" ht="33.75" customHeight="1">
      <c r="A14" s="721" t="s">
        <v>610</v>
      </c>
      <c r="B14" s="721"/>
      <c r="C14" s="721"/>
      <c r="D14" s="721"/>
      <c r="E14" s="362"/>
      <c r="F14" s="362"/>
      <c r="G14" s="362"/>
      <c r="H14" s="362"/>
      <c r="I14" s="362"/>
      <c r="J14" s="362"/>
      <c r="K14" s="362"/>
      <c r="L14" s="363"/>
      <c r="M14" s="363"/>
      <c r="N14" s="354"/>
      <c r="O14" s="363" t="s">
        <v>596</v>
      </c>
    </row>
    <row r="15" spans="1:15" ht="37.5" customHeight="1">
      <c r="A15" s="722" t="s">
        <v>550</v>
      </c>
      <c r="B15" s="723" t="s">
        <v>597</v>
      </c>
      <c r="C15" s="723" t="s">
        <v>611</v>
      </c>
      <c r="D15" s="723" t="s">
        <v>599</v>
      </c>
      <c r="E15" s="723" t="s">
        <v>600</v>
      </c>
      <c r="F15" s="723"/>
      <c r="G15" s="723" t="s">
        <v>601</v>
      </c>
      <c r="H15" s="723"/>
      <c r="I15" s="723" t="s">
        <v>602</v>
      </c>
      <c r="J15" s="723"/>
      <c r="K15" s="723" t="s">
        <v>603</v>
      </c>
      <c r="L15" s="723"/>
      <c r="M15" s="724" t="s">
        <v>604</v>
      </c>
      <c r="N15" s="725" t="s">
        <v>605</v>
      </c>
      <c r="O15" s="725"/>
    </row>
    <row r="16" spans="1:15" ht="39.75" customHeight="1">
      <c r="A16" s="722"/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4"/>
      <c r="N16" s="725"/>
      <c r="O16" s="725"/>
    </row>
    <row r="17" spans="1:15" ht="34.5" customHeight="1">
      <c r="A17" s="722"/>
      <c r="B17" s="723"/>
      <c r="C17" s="723"/>
      <c r="D17" s="723"/>
      <c r="E17" s="365" t="s">
        <v>606</v>
      </c>
      <c r="F17" s="365" t="s">
        <v>607</v>
      </c>
      <c r="G17" s="365" t="s">
        <v>606</v>
      </c>
      <c r="H17" s="365" t="s">
        <v>607</v>
      </c>
      <c r="I17" s="365" t="s">
        <v>606</v>
      </c>
      <c r="J17" s="365" t="s">
        <v>607</v>
      </c>
      <c r="K17" s="365" t="s">
        <v>606</v>
      </c>
      <c r="L17" s="365" t="s">
        <v>607</v>
      </c>
      <c r="M17" s="364" t="s">
        <v>608</v>
      </c>
      <c r="N17" s="365" t="s">
        <v>606</v>
      </c>
      <c r="O17" s="365" t="s">
        <v>607</v>
      </c>
    </row>
    <row r="18" spans="1:15" ht="12.75">
      <c r="A18" s="366">
        <v>1</v>
      </c>
      <c r="B18" s="365">
        <v>2</v>
      </c>
      <c r="C18" s="365">
        <v>3</v>
      </c>
      <c r="D18" s="365">
        <v>4</v>
      </c>
      <c r="E18" s="365">
        <v>5</v>
      </c>
      <c r="F18" s="365">
        <v>6</v>
      </c>
      <c r="G18" s="365">
        <v>7</v>
      </c>
      <c r="H18" s="365">
        <v>8</v>
      </c>
      <c r="I18" s="365">
        <v>9</v>
      </c>
      <c r="J18" s="365">
        <v>10</v>
      </c>
      <c r="K18" s="365">
        <v>11</v>
      </c>
      <c r="L18" s="365">
        <v>12</v>
      </c>
      <c r="M18" s="366">
        <v>13</v>
      </c>
      <c r="N18" s="346">
        <v>14</v>
      </c>
      <c r="O18" s="346">
        <v>15</v>
      </c>
    </row>
    <row r="19" spans="1:15" ht="12.75">
      <c r="A19" s="726" t="s">
        <v>609</v>
      </c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</row>
    <row r="20" spans="1:13" ht="38.25" customHeight="1">
      <c r="A20" s="368" t="s">
        <v>612</v>
      </c>
      <c r="B20" s="368"/>
      <c r="C20" s="368"/>
      <c r="D20" s="368"/>
      <c r="E20" s="368"/>
      <c r="F20" s="368"/>
      <c r="G20" s="369"/>
      <c r="H20" s="369"/>
      <c r="I20" s="369"/>
      <c r="J20" s="369"/>
      <c r="K20" s="369"/>
      <c r="L20" s="369"/>
      <c r="M20" s="363" t="s">
        <v>596</v>
      </c>
    </row>
    <row r="21" spans="1:15" ht="44.25" customHeight="1">
      <c r="A21" s="370" t="s">
        <v>550</v>
      </c>
      <c r="B21" s="727" t="s">
        <v>597</v>
      </c>
      <c r="C21" s="727"/>
      <c r="D21" s="727" t="s">
        <v>613</v>
      </c>
      <c r="E21" s="727"/>
      <c r="F21" s="727"/>
      <c r="G21" s="727" t="s">
        <v>599</v>
      </c>
      <c r="H21" s="727"/>
      <c r="I21" s="727" t="s">
        <v>614</v>
      </c>
      <c r="J21" s="727"/>
      <c r="K21" s="727"/>
      <c r="L21" s="723" t="s">
        <v>604</v>
      </c>
      <c r="M21" s="723"/>
      <c r="N21" s="723"/>
      <c r="O21" s="723"/>
    </row>
    <row r="22" spans="1:15" ht="12" customHeight="1">
      <c r="A22" s="371">
        <v>1</v>
      </c>
      <c r="B22" s="727">
        <v>2</v>
      </c>
      <c r="C22" s="727"/>
      <c r="D22" s="727">
        <v>3</v>
      </c>
      <c r="E22" s="727"/>
      <c r="F22" s="727"/>
      <c r="G22" s="727">
        <v>4</v>
      </c>
      <c r="H22" s="727"/>
      <c r="I22" s="727">
        <v>5</v>
      </c>
      <c r="J22" s="727"/>
      <c r="K22" s="727"/>
      <c r="L22" s="727">
        <v>6</v>
      </c>
      <c r="M22" s="727"/>
      <c r="N22" s="727"/>
      <c r="O22" s="727"/>
    </row>
    <row r="23" spans="1:15" ht="12.75" customHeight="1">
      <c r="A23" s="722" t="s">
        <v>609</v>
      </c>
      <c r="B23" s="722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</row>
    <row r="24" spans="1:13" ht="12.75">
      <c r="A24" s="357"/>
      <c r="B24" s="372"/>
      <c r="C24" s="372"/>
      <c r="D24" s="373"/>
      <c r="E24" s="374"/>
      <c r="F24" s="374"/>
      <c r="G24" s="373"/>
      <c r="H24" s="373"/>
      <c r="I24" s="373"/>
      <c r="J24" s="373"/>
      <c r="K24" s="373"/>
      <c r="L24" s="373"/>
      <c r="M24" s="357"/>
    </row>
    <row r="25" spans="1:14" ht="12.75">
      <c r="A25" s="357"/>
      <c r="B25" s="373" t="s">
        <v>615</v>
      </c>
      <c r="C25" s="373"/>
      <c r="D25" s="373" t="s">
        <v>88</v>
      </c>
      <c r="E25" s="373"/>
      <c r="F25" s="373"/>
      <c r="G25" s="374"/>
      <c r="H25" s="374"/>
      <c r="I25" s="374"/>
      <c r="J25" s="373" t="s">
        <v>616</v>
      </c>
      <c r="L25" s="373"/>
      <c r="M25" s="357"/>
      <c r="N25" t="s">
        <v>390</v>
      </c>
    </row>
  </sheetData>
  <sheetProtection selectLockedCells="1" selectUnlockedCells="1"/>
  <mergeCells count="41">
    <mergeCell ref="A23:O23"/>
    <mergeCell ref="B21:C21"/>
    <mergeCell ref="D21:F21"/>
    <mergeCell ref="G21:H21"/>
    <mergeCell ref="I21:K21"/>
    <mergeCell ref="L21:O21"/>
    <mergeCell ref="B22:C22"/>
    <mergeCell ref="D22:F22"/>
    <mergeCell ref="G22:H22"/>
    <mergeCell ref="I22:K22"/>
    <mergeCell ref="L22:O22"/>
    <mergeCell ref="G15:H16"/>
    <mergeCell ref="I15:J16"/>
    <mergeCell ref="K15:L16"/>
    <mergeCell ref="M15:M16"/>
    <mergeCell ref="N15:O16"/>
    <mergeCell ref="A19:O19"/>
    <mergeCell ref="A14:D14"/>
    <mergeCell ref="A15:A17"/>
    <mergeCell ref="B15:B17"/>
    <mergeCell ref="C15:C17"/>
    <mergeCell ref="D15:D17"/>
    <mergeCell ref="E15:F16"/>
    <mergeCell ref="G9:H10"/>
    <mergeCell ref="I9:J10"/>
    <mergeCell ref="K9:L10"/>
    <mergeCell ref="M9:M10"/>
    <mergeCell ref="N9:O10"/>
    <mergeCell ref="A13:O13"/>
    <mergeCell ref="A8:D8"/>
    <mergeCell ref="A9:A11"/>
    <mergeCell ref="B9:B11"/>
    <mergeCell ref="C9:C11"/>
    <mergeCell ref="D9:D11"/>
    <mergeCell ref="E9:F10"/>
    <mergeCell ref="I1:O1"/>
    <mergeCell ref="A2:O2"/>
    <mergeCell ref="A3:O3"/>
    <mergeCell ref="A4:O4"/>
    <mergeCell ref="B5:H5"/>
    <mergeCell ref="B6:H6"/>
  </mergeCells>
  <printOptions/>
  <pageMargins left="0.19652777777777777" right="0" top="0" bottom="0" header="0.5118055555555555" footer="0.5118055555555555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23"/>
  <sheetViews>
    <sheetView view="pageBreakPreview" zoomScale="75" zoomScaleSheetLayoutView="75" zoomScalePageLayoutView="0" workbookViewId="0" topLeftCell="A13">
      <selection activeCell="A20" sqref="A20"/>
    </sheetView>
  </sheetViews>
  <sheetFormatPr defaultColWidth="9.00390625" defaultRowHeight="12.75"/>
  <cols>
    <col min="1" max="1" width="41.625" style="0" customWidth="1"/>
    <col min="2" max="2" width="19.875" style="0" customWidth="1"/>
    <col min="3" max="3" width="20.00390625" style="0" customWidth="1"/>
    <col min="4" max="4" width="15.875" style="0" customWidth="1"/>
    <col min="5" max="5" width="20.75390625" style="0" customWidth="1"/>
    <col min="6" max="6" width="17.375" style="0" customWidth="1"/>
  </cols>
  <sheetData>
    <row r="1" spans="1:10" ht="32.25" customHeight="1">
      <c r="A1" s="357"/>
      <c r="B1" s="357"/>
      <c r="C1" s="375"/>
      <c r="D1" s="375"/>
      <c r="E1" s="728" t="s">
        <v>617</v>
      </c>
      <c r="F1" s="728"/>
      <c r="G1" s="376"/>
      <c r="H1" s="357"/>
      <c r="I1" s="357"/>
      <c r="J1" s="357"/>
    </row>
    <row r="2" spans="1:10" ht="33" customHeight="1">
      <c r="A2" s="729" t="s">
        <v>618</v>
      </c>
      <c r="B2" s="729"/>
      <c r="C2" s="729"/>
      <c r="D2" s="729"/>
      <c r="E2" s="729"/>
      <c r="F2" s="729"/>
      <c r="G2" s="377"/>
      <c r="H2" s="357"/>
      <c r="I2" s="357"/>
      <c r="J2" s="357"/>
    </row>
    <row r="3" spans="1:16" ht="23.25" customHeight="1">
      <c r="A3" s="718" t="s">
        <v>429</v>
      </c>
      <c r="B3" s="718"/>
      <c r="C3" s="718"/>
      <c r="D3" s="718"/>
      <c r="E3" s="718"/>
      <c r="F3" s="71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10" ht="13.5" customHeight="1">
      <c r="A4" s="730" t="s">
        <v>619</v>
      </c>
      <c r="B4" s="730"/>
      <c r="C4" s="730"/>
      <c r="D4" s="730"/>
      <c r="E4" s="730"/>
      <c r="F4" s="730"/>
      <c r="G4" s="357"/>
      <c r="H4" s="357"/>
      <c r="I4" s="357"/>
      <c r="J4" s="357"/>
    </row>
    <row r="5" spans="1:10" ht="51">
      <c r="A5" s="379" t="s">
        <v>620</v>
      </c>
      <c r="B5" s="380" t="s">
        <v>621</v>
      </c>
      <c r="C5" s="380" t="s">
        <v>622</v>
      </c>
      <c r="D5" s="380" t="s">
        <v>623</v>
      </c>
      <c r="E5" s="380" t="s">
        <v>624</v>
      </c>
      <c r="F5" s="381" t="s">
        <v>625</v>
      </c>
      <c r="G5" s="382"/>
      <c r="H5" s="357"/>
      <c r="I5" s="357"/>
      <c r="J5" s="357"/>
    </row>
    <row r="6" spans="1:10" ht="54" customHeight="1">
      <c r="A6" s="383" t="s">
        <v>626</v>
      </c>
      <c r="B6" s="384" t="s">
        <v>627</v>
      </c>
      <c r="C6" s="385">
        <v>1735627.61</v>
      </c>
      <c r="D6" s="386"/>
      <c r="E6" s="386">
        <v>1726949.47</v>
      </c>
      <c r="F6" s="387">
        <v>1735627.61</v>
      </c>
      <c r="G6" s="357"/>
      <c r="H6" s="357"/>
      <c r="I6" s="357"/>
      <c r="J6" s="357"/>
    </row>
    <row r="7" spans="1:10" ht="24.75" customHeight="1">
      <c r="A7" s="388" t="s">
        <v>628</v>
      </c>
      <c r="B7" s="389"/>
      <c r="C7" s="390"/>
      <c r="D7" s="391"/>
      <c r="E7" s="391"/>
      <c r="F7" s="392"/>
      <c r="G7" s="357"/>
      <c r="H7" s="357"/>
      <c r="I7" s="357"/>
      <c r="J7" s="357"/>
    </row>
    <row r="8" spans="1:10" ht="56.25" customHeight="1">
      <c r="A8" s="383" t="s">
        <v>629</v>
      </c>
      <c r="B8" s="384" t="s">
        <v>627</v>
      </c>
      <c r="C8" s="385">
        <v>2973677.82</v>
      </c>
      <c r="D8" s="385"/>
      <c r="E8" s="385">
        <f>C8-D8</f>
        <v>2973677.82</v>
      </c>
      <c r="F8" s="393">
        <f>C8</f>
        <v>2973677.82</v>
      </c>
      <c r="G8" s="357"/>
      <c r="H8" s="357"/>
      <c r="I8" s="357"/>
      <c r="J8" s="357"/>
    </row>
    <row r="9" spans="1:10" ht="24.75" customHeight="1">
      <c r="A9" s="388" t="s">
        <v>628</v>
      </c>
      <c r="B9" s="389"/>
      <c r="C9" s="390"/>
      <c r="D9" s="391"/>
      <c r="E9" s="391"/>
      <c r="F9" s="392"/>
      <c r="G9" s="357"/>
      <c r="H9" s="357"/>
      <c r="I9" s="357"/>
      <c r="J9" s="357"/>
    </row>
    <row r="10" spans="1:10" ht="33" customHeight="1">
      <c r="A10" s="383" t="s">
        <v>630</v>
      </c>
      <c r="B10" s="394"/>
      <c r="C10" s="385">
        <v>40000</v>
      </c>
      <c r="D10" s="385">
        <v>2300</v>
      </c>
      <c r="E10" s="385">
        <f>C10-D10</f>
        <v>37700</v>
      </c>
      <c r="F10" s="393">
        <f>C10</f>
        <v>40000</v>
      </c>
      <c r="G10" s="357"/>
      <c r="H10" s="357"/>
      <c r="I10" s="357"/>
      <c r="J10" s="357"/>
    </row>
    <row r="11" spans="1:10" ht="24.75" customHeight="1">
      <c r="A11" s="388" t="s">
        <v>631</v>
      </c>
      <c r="B11" s="389"/>
      <c r="C11" s="390"/>
      <c r="D11" s="390"/>
      <c r="E11" s="391"/>
      <c r="F11" s="392"/>
      <c r="G11" s="357"/>
      <c r="H11" s="357"/>
      <c r="I11" s="357"/>
      <c r="J11" s="357"/>
    </row>
    <row r="12" spans="1:10" ht="37.5" customHeight="1">
      <c r="A12" s="383" t="s">
        <v>632</v>
      </c>
      <c r="B12" s="394"/>
      <c r="C12" s="385">
        <v>399000</v>
      </c>
      <c r="D12" s="385">
        <v>6250</v>
      </c>
      <c r="E12" s="395">
        <f>C12-D12</f>
        <v>392750</v>
      </c>
      <c r="F12" s="393">
        <f>C12</f>
        <v>399000</v>
      </c>
      <c r="G12" s="357"/>
      <c r="H12" s="357"/>
      <c r="I12" s="357"/>
      <c r="J12" s="357"/>
    </row>
    <row r="13" spans="1:10" ht="24.75" customHeight="1">
      <c r="A13" s="388" t="s">
        <v>631</v>
      </c>
      <c r="B13" s="389"/>
      <c r="C13" s="390"/>
      <c r="D13" s="391"/>
      <c r="E13" s="396"/>
      <c r="F13" s="392"/>
      <c r="G13" s="357"/>
      <c r="H13" s="357"/>
      <c r="I13" s="357"/>
      <c r="J13" s="357"/>
    </row>
    <row r="14" spans="1:10" ht="37.5" customHeight="1">
      <c r="A14" s="383" t="s">
        <v>633</v>
      </c>
      <c r="B14" s="394"/>
      <c r="C14" s="385">
        <v>375675</v>
      </c>
      <c r="D14" s="385">
        <v>8750</v>
      </c>
      <c r="E14" s="385">
        <f>C14-D14</f>
        <v>366925</v>
      </c>
      <c r="F14" s="393">
        <f>C14</f>
        <v>375675</v>
      </c>
      <c r="G14" s="357"/>
      <c r="H14" s="357"/>
      <c r="I14" s="357"/>
      <c r="J14" s="357"/>
    </row>
    <row r="15" spans="1:10" ht="24.75" customHeight="1">
      <c r="A15" s="388" t="s">
        <v>628</v>
      </c>
      <c r="B15" s="389"/>
      <c r="C15" s="390"/>
      <c r="D15" s="391"/>
      <c r="E15" s="391"/>
      <c r="F15" s="392"/>
      <c r="G15" s="357"/>
      <c r="H15" s="357"/>
      <c r="I15" s="357"/>
      <c r="J15" s="357"/>
    </row>
    <row r="16" spans="1:10" ht="37.5" customHeight="1">
      <c r="A16" s="383" t="s">
        <v>634</v>
      </c>
      <c r="B16" s="394"/>
      <c r="C16" s="385"/>
      <c r="D16" s="386"/>
      <c r="E16" s="386"/>
      <c r="F16" s="387"/>
      <c r="G16" s="357"/>
      <c r="H16" s="357"/>
      <c r="I16" s="357"/>
      <c r="J16" s="357"/>
    </row>
    <row r="17" spans="1:10" ht="24.75" customHeight="1">
      <c r="A17" s="388" t="s">
        <v>631</v>
      </c>
      <c r="B17" s="389"/>
      <c r="C17" s="390"/>
      <c r="D17" s="391"/>
      <c r="E17" s="391"/>
      <c r="F17" s="392"/>
      <c r="G17" s="357"/>
      <c r="H17" s="357"/>
      <c r="I17" s="357"/>
      <c r="J17" s="357"/>
    </row>
    <row r="18" spans="1:10" ht="39" customHeight="1">
      <c r="A18" s="731" t="s">
        <v>564</v>
      </c>
      <c r="B18" s="731"/>
      <c r="C18" s="397">
        <f>C6+C8+C10+C12+C14+C16</f>
        <v>5523980.43</v>
      </c>
      <c r="D18" s="397">
        <f>D6+D8+D10+D12+D14+D16</f>
        <v>17300</v>
      </c>
      <c r="E18" s="397">
        <f>E6+E8+E10+E12+E14+E16</f>
        <v>5498002.29</v>
      </c>
      <c r="F18" s="397">
        <f>F6+F8+F10+F12+F14+F16</f>
        <v>5523980.43</v>
      </c>
      <c r="G18" s="357"/>
      <c r="H18" s="357"/>
      <c r="I18" s="357"/>
      <c r="J18" s="357"/>
    </row>
    <row r="19" spans="1:10" ht="12.75">
      <c r="A19" s="398"/>
      <c r="B19" s="399"/>
      <c r="C19" s="400"/>
      <c r="D19" s="400"/>
      <c r="E19" s="399"/>
      <c r="F19" s="376"/>
      <c r="G19" s="357"/>
      <c r="H19" s="357"/>
      <c r="I19" s="357"/>
      <c r="J19" s="357"/>
    </row>
    <row r="20" spans="1:10" ht="29.25" customHeight="1">
      <c r="A20" s="372" t="s">
        <v>87</v>
      </c>
      <c r="B20" s="372" t="s">
        <v>88</v>
      </c>
      <c r="C20" s="372"/>
      <c r="D20" s="373" t="s">
        <v>616</v>
      </c>
      <c r="E20" s="373"/>
      <c r="F20" s="373" t="s">
        <v>390</v>
      </c>
      <c r="G20" s="357"/>
      <c r="H20" s="357"/>
      <c r="I20" s="357"/>
      <c r="J20" s="357"/>
    </row>
    <row r="21" spans="1:10" ht="12.75">
      <c r="A21" s="401"/>
      <c r="B21" s="402"/>
      <c r="C21" s="376"/>
      <c r="D21" s="376"/>
      <c r="E21" s="402"/>
      <c r="F21" s="376"/>
      <c r="G21" s="357"/>
      <c r="H21" s="357"/>
      <c r="I21" s="357"/>
      <c r="J21" s="357"/>
    </row>
    <row r="22" spans="1:10" ht="12.75">
      <c r="A22" s="376"/>
      <c r="B22" s="376"/>
      <c r="C22" s="403"/>
      <c r="D22" s="376"/>
      <c r="E22" s="376"/>
      <c r="F22" s="376"/>
      <c r="G22" s="357"/>
      <c r="H22" s="357"/>
      <c r="I22" s="357"/>
      <c r="J22" s="357"/>
    </row>
    <row r="23" spans="1:10" ht="39" customHeight="1">
      <c r="A23" s="732" t="s">
        <v>635</v>
      </c>
      <c r="B23" s="732"/>
      <c r="C23" s="732"/>
      <c r="D23" s="732"/>
      <c r="E23" s="732"/>
      <c r="F23" s="732"/>
      <c r="G23" s="404"/>
      <c r="H23" s="404"/>
      <c r="I23" s="404"/>
      <c r="J23" s="404"/>
    </row>
  </sheetData>
  <sheetProtection selectLockedCells="1" selectUnlockedCells="1"/>
  <mergeCells count="6">
    <mergeCell ref="E1:F1"/>
    <mergeCell ref="A2:F2"/>
    <mergeCell ref="A3:F3"/>
    <mergeCell ref="A4:F4"/>
    <mergeCell ref="A18:B18"/>
    <mergeCell ref="A23:F23"/>
  </mergeCells>
  <printOptions/>
  <pageMargins left="0.19652777777777777" right="0" top="0" bottom="0" header="0.5118055555555555" footer="0.511805555555555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Y36"/>
  <sheetViews>
    <sheetView view="pageBreakPreview" zoomScale="75" zoomScaleSheetLayoutView="75" zoomScalePageLayoutView="0" workbookViewId="0" topLeftCell="A1">
      <selection activeCell="N14" sqref="N14"/>
    </sheetView>
  </sheetViews>
  <sheetFormatPr defaultColWidth="9.00390625" defaultRowHeight="8.25" customHeight="1"/>
  <cols>
    <col min="1" max="1" width="2.875" style="0" customWidth="1"/>
    <col min="2" max="2" width="21.25390625" style="0" customWidth="1"/>
    <col min="3" max="3" width="5.625" style="0" customWidth="1"/>
    <col min="4" max="4" width="3.625" style="0" customWidth="1"/>
    <col min="5" max="6" width="9.75390625" style="0" customWidth="1"/>
    <col min="7" max="7" width="10.00390625" style="0" customWidth="1"/>
    <col min="8" max="8" width="8.375" style="0" customWidth="1"/>
    <col min="9" max="9" width="8.25390625" style="0" customWidth="1"/>
    <col min="10" max="10" width="9.375" style="0" customWidth="1"/>
    <col min="11" max="11" width="8.375" style="0" customWidth="1"/>
    <col min="12" max="12" width="9.625" style="0" customWidth="1"/>
    <col min="13" max="13" width="5.25390625" style="0" customWidth="1"/>
    <col min="14" max="14" width="9.875" style="0" customWidth="1"/>
    <col min="15" max="15" width="9.625" style="0" customWidth="1"/>
    <col min="16" max="17" width="8.75390625" style="0" customWidth="1"/>
    <col min="18" max="18" width="5.625" style="0" customWidth="1"/>
    <col min="19" max="19" width="11.25390625" style="0" customWidth="1"/>
    <col min="20" max="20" width="1.25" style="0" customWidth="1"/>
    <col min="21" max="21" width="8.75390625" style="405" customWidth="1"/>
    <col min="22" max="22" width="12.00390625" style="0" customWidth="1"/>
    <col min="24" max="24" width="11.00390625" style="0" customWidth="1"/>
  </cols>
  <sheetData>
    <row r="1" spans="15:20" ht="39.75" customHeight="1">
      <c r="O1" s="699" t="s">
        <v>548</v>
      </c>
      <c r="P1" s="699"/>
      <c r="Q1" s="699"/>
      <c r="R1" s="699"/>
      <c r="S1" s="699"/>
      <c r="T1" s="330"/>
    </row>
    <row r="3" spans="1:20" ht="21.75" customHeight="1">
      <c r="A3" s="700" t="s">
        <v>636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331"/>
    </row>
    <row r="4" spans="1:20" ht="26.25" customHeight="1">
      <c r="A4" s="733" t="s">
        <v>591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406"/>
    </row>
    <row r="5" spans="19:20" ht="13.5" customHeight="1">
      <c r="S5" s="332"/>
      <c r="T5" s="332"/>
    </row>
    <row r="6" spans="1:21" ht="21" customHeight="1">
      <c r="A6" s="701" t="s">
        <v>550</v>
      </c>
      <c r="B6" s="702" t="s">
        <v>551</v>
      </c>
      <c r="C6" s="703" t="s">
        <v>552</v>
      </c>
      <c r="D6" s="703"/>
      <c r="E6" s="734" t="s">
        <v>553</v>
      </c>
      <c r="F6" s="705" t="s">
        <v>554</v>
      </c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35" t="s">
        <v>555</v>
      </c>
      <c r="S6" s="736" t="s">
        <v>637</v>
      </c>
      <c r="T6" s="407"/>
      <c r="U6" s="737" t="s">
        <v>638</v>
      </c>
    </row>
    <row r="7" spans="1:21" ht="26.25" customHeight="1">
      <c r="A7" s="701"/>
      <c r="B7" s="702"/>
      <c r="C7" s="703"/>
      <c r="D7" s="703"/>
      <c r="E7" s="734"/>
      <c r="F7" s="715" t="s">
        <v>557</v>
      </c>
      <c r="G7" s="715"/>
      <c r="H7" s="715"/>
      <c r="I7" s="715"/>
      <c r="J7" s="715"/>
      <c r="K7" s="715"/>
      <c r="L7" s="715"/>
      <c r="M7" s="709" t="s">
        <v>558</v>
      </c>
      <c r="N7" s="709"/>
      <c r="O7" s="738" t="s">
        <v>559</v>
      </c>
      <c r="P7" s="711" t="s">
        <v>560</v>
      </c>
      <c r="Q7" s="711" t="s">
        <v>561</v>
      </c>
      <c r="R7" s="735"/>
      <c r="S7" s="736"/>
      <c r="T7" s="407"/>
      <c r="U7" s="737"/>
    </row>
    <row r="8" spans="1:21" ht="39" customHeight="1">
      <c r="A8" s="701"/>
      <c r="B8" s="702"/>
      <c r="C8" s="711" t="s">
        <v>562</v>
      </c>
      <c r="D8" s="333" t="s">
        <v>563</v>
      </c>
      <c r="E8" s="734"/>
      <c r="F8" s="739" t="s">
        <v>564</v>
      </c>
      <c r="G8" s="714" t="s">
        <v>331</v>
      </c>
      <c r="H8" s="714"/>
      <c r="I8" s="714"/>
      <c r="J8" s="714"/>
      <c r="K8" s="714"/>
      <c r="L8" s="714"/>
      <c r="M8" s="740" t="s">
        <v>565</v>
      </c>
      <c r="N8" s="715" t="s">
        <v>639</v>
      </c>
      <c r="O8" s="738"/>
      <c r="P8" s="711"/>
      <c r="Q8" s="711"/>
      <c r="R8" s="735"/>
      <c r="S8" s="736"/>
      <c r="T8" s="407"/>
      <c r="U8" s="737"/>
    </row>
    <row r="9" spans="1:24" ht="88.5" customHeight="1">
      <c r="A9" s="701"/>
      <c r="B9" s="702"/>
      <c r="C9" s="711"/>
      <c r="D9" s="408" t="s">
        <v>567</v>
      </c>
      <c r="E9" s="734"/>
      <c r="F9" s="739"/>
      <c r="G9" s="335" t="s">
        <v>568</v>
      </c>
      <c r="H9" s="336" t="s">
        <v>569</v>
      </c>
      <c r="I9" s="337" t="s">
        <v>570</v>
      </c>
      <c r="J9" s="338" t="s">
        <v>571</v>
      </c>
      <c r="K9" s="338" t="s">
        <v>572</v>
      </c>
      <c r="L9" s="339" t="s">
        <v>573</v>
      </c>
      <c r="M9" s="740"/>
      <c r="N9" s="715"/>
      <c r="O9" s="738"/>
      <c r="P9" s="711"/>
      <c r="Q9" s="711"/>
      <c r="R9" s="735"/>
      <c r="S9" s="736"/>
      <c r="T9" s="407"/>
      <c r="U9" s="737"/>
      <c r="X9" t="s">
        <v>640</v>
      </c>
    </row>
    <row r="10" spans="1:23" s="415" customFormat="1" ht="15.75" customHeight="1">
      <c r="A10" s="409"/>
      <c r="B10" s="410" t="s">
        <v>574</v>
      </c>
      <c r="C10" s="411">
        <f aca="true" t="shared" si="0" ref="C10:L10">SUM(C12:C20,C23:C27)</f>
        <v>21</v>
      </c>
      <c r="D10" s="411">
        <f t="shared" si="0"/>
        <v>0</v>
      </c>
      <c r="E10" s="411">
        <f t="shared" si="0"/>
        <v>861531</v>
      </c>
      <c r="F10" s="411">
        <f t="shared" si="0"/>
        <v>240960.28</v>
      </c>
      <c r="G10" s="411">
        <f t="shared" si="0"/>
        <v>80335.20000000001</v>
      </c>
      <c r="H10" s="411">
        <f t="shared" si="0"/>
        <v>10787.04</v>
      </c>
      <c r="I10" s="411">
        <f t="shared" si="0"/>
        <v>17128.32</v>
      </c>
      <c r="J10" s="411">
        <f t="shared" si="0"/>
        <v>36635.72</v>
      </c>
      <c r="K10" s="411">
        <f t="shared" si="0"/>
        <v>0</v>
      </c>
      <c r="L10" s="411">
        <f t="shared" si="0"/>
        <v>96074</v>
      </c>
      <c r="M10" s="411"/>
      <c r="N10" s="411">
        <f aca="true" t="shared" si="1" ref="N10:S10">SUM(N12:N20,N23:N27)</f>
        <v>164986.80000000002</v>
      </c>
      <c r="O10" s="411">
        <f t="shared" si="1"/>
        <v>115225.27999999998</v>
      </c>
      <c r="P10" s="411">
        <f t="shared" si="1"/>
        <v>115225.27999999998</v>
      </c>
      <c r="Q10" s="411">
        <f t="shared" si="1"/>
        <v>8098.391399999998</v>
      </c>
      <c r="R10" s="411">
        <f t="shared" si="1"/>
        <v>0</v>
      </c>
      <c r="S10" s="342">
        <f t="shared" si="1"/>
        <v>1506027.0314</v>
      </c>
      <c r="T10" s="412"/>
      <c r="U10" s="413"/>
      <c r="V10" s="414">
        <f>E10+F10</f>
        <v>1102491.28</v>
      </c>
      <c r="W10" s="415">
        <f>V10/11</f>
        <v>100226.48</v>
      </c>
    </row>
    <row r="11" spans="1:21" s="415" customFormat="1" ht="15" customHeight="1">
      <c r="A11" s="741" t="s">
        <v>641</v>
      </c>
      <c r="B11" s="741"/>
      <c r="C11" s="741"/>
      <c r="D11" s="741"/>
      <c r="E11" s="741"/>
      <c r="F11" s="741"/>
      <c r="G11" s="741"/>
      <c r="H11" s="741"/>
      <c r="I11" s="741"/>
      <c r="J11" s="741"/>
      <c r="K11" s="741"/>
      <c r="L11" s="741"/>
      <c r="M11" s="741"/>
      <c r="N11" s="741"/>
      <c r="O11" s="741"/>
      <c r="P11" s="741"/>
      <c r="Q11" s="741"/>
      <c r="R11" s="741"/>
      <c r="S11" s="416">
        <f>SUM(S12:S20)</f>
        <v>863989.2406</v>
      </c>
      <c r="T11" s="412"/>
      <c r="U11" s="413"/>
    </row>
    <row r="12" spans="1:25" ht="27" customHeight="1">
      <c r="A12" s="417">
        <v>1</v>
      </c>
      <c r="B12" s="418" t="s">
        <v>87</v>
      </c>
      <c r="C12" s="419">
        <v>1</v>
      </c>
      <c r="D12" s="420"/>
      <c r="E12" s="421">
        <v>72072</v>
      </c>
      <c r="F12" s="422">
        <f aca="true" t="shared" si="2" ref="F12:F18">G12+H12+I12+J12+K12</f>
        <v>0</v>
      </c>
      <c r="G12" s="423"/>
      <c r="H12" s="423"/>
      <c r="I12" s="423"/>
      <c r="J12" s="424"/>
      <c r="K12" s="424"/>
      <c r="L12" s="424"/>
      <c r="M12" s="425">
        <v>0.3</v>
      </c>
      <c r="N12" s="423">
        <f aca="true" t="shared" si="3" ref="N12:N20">E12*M12</f>
        <v>21621.6</v>
      </c>
      <c r="O12" s="423">
        <f aca="true" t="shared" si="4" ref="O12:O20">Y12</f>
        <v>8517.6</v>
      </c>
      <c r="P12" s="423">
        <f aca="true" t="shared" si="5" ref="P12:P20">O12</f>
        <v>8517.6</v>
      </c>
      <c r="Q12" s="423">
        <f aca="true" t="shared" si="6" ref="Q12:Q20">E12*0.94%</f>
        <v>677.4767999999999</v>
      </c>
      <c r="R12" s="426"/>
      <c r="S12" s="427">
        <f aca="true" t="shared" si="7" ref="S12:S20">E12+F12+N12+O12+P12+Q12</f>
        <v>111406.27680000002</v>
      </c>
      <c r="T12" s="428"/>
      <c r="U12" s="429">
        <f aca="true" t="shared" si="8" ref="U12:U27">E12/11</f>
        <v>6552</v>
      </c>
      <c r="V12">
        <f aca="true" t="shared" si="9" ref="V12:V27">F12/11</f>
        <v>0</v>
      </c>
      <c r="W12">
        <f aca="true" t="shared" si="10" ref="W12:W27">U12+V12</f>
        <v>6552</v>
      </c>
      <c r="X12" s="430">
        <f aca="true" t="shared" si="11" ref="X12:X27">E12+F12+N12</f>
        <v>93693.6</v>
      </c>
      <c r="Y12">
        <f aca="true" t="shared" si="12" ref="Y12:Y27">X12/11</f>
        <v>8517.6</v>
      </c>
    </row>
    <row r="13" spans="1:25" ht="28.5" customHeight="1">
      <c r="A13" s="417">
        <v>2</v>
      </c>
      <c r="B13" s="418" t="s">
        <v>575</v>
      </c>
      <c r="C13" s="419">
        <v>1</v>
      </c>
      <c r="D13" s="420"/>
      <c r="E13" s="421">
        <v>57662</v>
      </c>
      <c r="F13" s="422">
        <f t="shared" si="2"/>
        <v>0</v>
      </c>
      <c r="G13" s="431"/>
      <c r="H13" s="431"/>
      <c r="I13" s="431"/>
      <c r="J13" s="424"/>
      <c r="K13" s="424"/>
      <c r="L13" s="424"/>
      <c r="M13" s="425">
        <v>0.2</v>
      </c>
      <c r="N13" s="423">
        <f t="shared" si="3"/>
        <v>11532.400000000001</v>
      </c>
      <c r="O13" s="423">
        <f t="shared" si="4"/>
        <v>6290.4</v>
      </c>
      <c r="P13" s="423">
        <f t="shared" si="5"/>
        <v>6290.4</v>
      </c>
      <c r="Q13" s="423">
        <f t="shared" si="6"/>
        <v>542.0228</v>
      </c>
      <c r="R13" s="426"/>
      <c r="S13" s="427">
        <f t="shared" si="7"/>
        <v>82317.22279999999</v>
      </c>
      <c r="T13" s="428"/>
      <c r="U13" s="429">
        <f t="shared" si="8"/>
        <v>5242</v>
      </c>
      <c r="V13">
        <f t="shared" si="9"/>
        <v>0</v>
      </c>
      <c r="W13">
        <f t="shared" si="10"/>
        <v>5242</v>
      </c>
      <c r="X13" s="430">
        <f t="shared" si="11"/>
        <v>69194.4</v>
      </c>
      <c r="Y13">
        <f t="shared" si="12"/>
        <v>6290.4</v>
      </c>
    </row>
    <row r="14" spans="1:25" ht="28.5" customHeight="1">
      <c r="A14" s="417">
        <v>3</v>
      </c>
      <c r="B14" s="418" t="s">
        <v>389</v>
      </c>
      <c r="C14" s="419">
        <v>1</v>
      </c>
      <c r="D14" s="420"/>
      <c r="E14" s="421">
        <v>64867</v>
      </c>
      <c r="F14" s="422">
        <f t="shared" si="2"/>
        <v>0</v>
      </c>
      <c r="G14" s="431"/>
      <c r="H14" s="431"/>
      <c r="I14" s="431"/>
      <c r="J14" s="424"/>
      <c r="K14" s="423"/>
      <c r="L14" s="423"/>
      <c r="M14" s="425">
        <v>0.2</v>
      </c>
      <c r="N14" s="423">
        <f t="shared" si="3"/>
        <v>12973.400000000001</v>
      </c>
      <c r="O14" s="423">
        <f t="shared" si="4"/>
        <v>7076.4</v>
      </c>
      <c r="P14" s="423">
        <f t="shared" si="5"/>
        <v>7076.4</v>
      </c>
      <c r="Q14" s="423">
        <f t="shared" si="6"/>
        <v>609.7497999999999</v>
      </c>
      <c r="R14" s="426"/>
      <c r="S14" s="427">
        <f t="shared" si="7"/>
        <v>92602.94979999999</v>
      </c>
      <c r="T14" s="428"/>
      <c r="U14" s="429">
        <f t="shared" si="8"/>
        <v>5897</v>
      </c>
      <c r="V14">
        <f t="shared" si="9"/>
        <v>0</v>
      </c>
      <c r="W14">
        <f t="shared" si="10"/>
        <v>5897</v>
      </c>
      <c r="X14" s="430">
        <f t="shared" si="11"/>
        <v>77840.4</v>
      </c>
      <c r="Y14">
        <f t="shared" si="12"/>
        <v>7076.4</v>
      </c>
    </row>
    <row r="15" spans="1:25" ht="23.25" customHeight="1">
      <c r="A15" s="417">
        <v>4</v>
      </c>
      <c r="B15" s="418" t="s">
        <v>576</v>
      </c>
      <c r="C15" s="419">
        <v>1</v>
      </c>
      <c r="D15" s="420"/>
      <c r="E15" s="421">
        <v>43934</v>
      </c>
      <c r="F15" s="422">
        <f t="shared" si="2"/>
        <v>0</v>
      </c>
      <c r="G15" s="431"/>
      <c r="H15" s="431"/>
      <c r="I15" s="431"/>
      <c r="J15" s="424"/>
      <c r="K15" s="423"/>
      <c r="L15" s="423"/>
      <c r="M15" s="425">
        <v>0.2</v>
      </c>
      <c r="N15" s="423">
        <f t="shared" si="3"/>
        <v>8786.800000000001</v>
      </c>
      <c r="O15" s="423">
        <f t="shared" si="4"/>
        <v>4792.8</v>
      </c>
      <c r="P15" s="423">
        <f t="shared" si="5"/>
        <v>4792.8</v>
      </c>
      <c r="Q15" s="423">
        <f t="shared" si="6"/>
        <v>412.97959999999995</v>
      </c>
      <c r="R15" s="426"/>
      <c r="S15" s="427">
        <f t="shared" si="7"/>
        <v>62719.37960000001</v>
      </c>
      <c r="T15" s="428"/>
      <c r="U15" s="429">
        <f t="shared" si="8"/>
        <v>3994</v>
      </c>
      <c r="V15">
        <f t="shared" si="9"/>
        <v>0</v>
      </c>
      <c r="W15">
        <f t="shared" si="10"/>
        <v>3994</v>
      </c>
      <c r="X15" s="430">
        <f t="shared" si="11"/>
        <v>52720.8</v>
      </c>
      <c r="Y15">
        <f t="shared" si="12"/>
        <v>4792.8</v>
      </c>
    </row>
    <row r="16" spans="1:25" ht="33" customHeight="1">
      <c r="A16" s="417">
        <v>5</v>
      </c>
      <c r="B16" s="418" t="s">
        <v>577</v>
      </c>
      <c r="C16" s="419">
        <v>1</v>
      </c>
      <c r="D16" s="420"/>
      <c r="E16" s="421">
        <v>65527</v>
      </c>
      <c r="F16" s="422">
        <f t="shared" si="2"/>
        <v>15726.48</v>
      </c>
      <c r="G16" s="421">
        <v>15726.48</v>
      </c>
      <c r="H16" s="421"/>
      <c r="I16" s="421"/>
      <c r="J16" s="432"/>
      <c r="K16" s="432"/>
      <c r="L16" s="432"/>
      <c r="M16" s="425">
        <v>0.2</v>
      </c>
      <c r="N16" s="423">
        <f t="shared" si="3"/>
        <v>13105.400000000001</v>
      </c>
      <c r="O16" s="423">
        <f t="shared" si="4"/>
        <v>8578.08</v>
      </c>
      <c r="P16" s="423">
        <f t="shared" si="5"/>
        <v>8578.08</v>
      </c>
      <c r="Q16" s="423">
        <f t="shared" si="6"/>
        <v>615.9537999999999</v>
      </c>
      <c r="R16" s="426"/>
      <c r="S16" s="427">
        <f t="shared" si="7"/>
        <v>112130.99380000001</v>
      </c>
      <c r="T16" s="428"/>
      <c r="U16" s="429">
        <f t="shared" si="8"/>
        <v>5957</v>
      </c>
      <c r="V16">
        <f t="shared" si="9"/>
        <v>1429.68</v>
      </c>
      <c r="W16">
        <f t="shared" si="10"/>
        <v>7386.68</v>
      </c>
      <c r="X16" s="430">
        <f t="shared" si="11"/>
        <v>94358.88</v>
      </c>
      <c r="Y16">
        <f t="shared" si="12"/>
        <v>8578.08</v>
      </c>
    </row>
    <row r="17" spans="1:25" ht="33" customHeight="1">
      <c r="A17" s="417">
        <v>6</v>
      </c>
      <c r="B17" s="418" t="s">
        <v>578</v>
      </c>
      <c r="C17" s="419">
        <v>1</v>
      </c>
      <c r="D17" s="420"/>
      <c r="E17" s="421">
        <v>61457</v>
      </c>
      <c r="F17" s="422">
        <f t="shared" si="2"/>
        <v>14749.68</v>
      </c>
      <c r="G17" s="421">
        <v>14749.68</v>
      </c>
      <c r="H17" s="421"/>
      <c r="I17" s="421"/>
      <c r="J17" s="432"/>
      <c r="K17" s="432"/>
      <c r="L17" s="432"/>
      <c r="M17" s="425">
        <v>0.2</v>
      </c>
      <c r="N17" s="423">
        <f t="shared" si="3"/>
        <v>12291.400000000001</v>
      </c>
      <c r="O17" s="423">
        <f t="shared" si="4"/>
        <v>8045.279999999999</v>
      </c>
      <c r="P17" s="423">
        <f t="shared" si="5"/>
        <v>8045.279999999999</v>
      </c>
      <c r="Q17" s="423">
        <f t="shared" si="6"/>
        <v>577.6958</v>
      </c>
      <c r="R17" s="426"/>
      <c r="S17" s="427">
        <f t="shared" si="7"/>
        <v>105166.33579999999</v>
      </c>
      <c r="T17" s="428"/>
      <c r="U17" s="429">
        <f t="shared" si="8"/>
        <v>5587</v>
      </c>
      <c r="V17">
        <f t="shared" si="9"/>
        <v>1340.88</v>
      </c>
      <c r="W17">
        <f t="shared" si="10"/>
        <v>6927.88</v>
      </c>
      <c r="X17" s="430">
        <f t="shared" si="11"/>
        <v>88498.07999999999</v>
      </c>
      <c r="Y17">
        <f t="shared" si="12"/>
        <v>8045.279999999999</v>
      </c>
    </row>
    <row r="18" spans="1:25" ht="33" customHeight="1">
      <c r="A18" s="417">
        <v>7</v>
      </c>
      <c r="B18" s="418" t="s">
        <v>579</v>
      </c>
      <c r="C18" s="419">
        <v>2</v>
      </c>
      <c r="D18" s="420"/>
      <c r="E18" s="421">
        <v>92444</v>
      </c>
      <c r="F18" s="422">
        <f t="shared" si="2"/>
        <v>31430.96</v>
      </c>
      <c r="G18" s="421">
        <v>22186.56</v>
      </c>
      <c r="H18" s="421"/>
      <c r="I18" s="421"/>
      <c r="J18" s="433">
        <v>9244.4</v>
      </c>
      <c r="K18" s="432"/>
      <c r="L18" s="432"/>
      <c r="M18" s="425">
        <v>0.2</v>
      </c>
      <c r="N18" s="423">
        <f t="shared" si="3"/>
        <v>18488.8</v>
      </c>
      <c r="O18" s="423">
        <f t="shared" si="4"/>
        <v>12942.159999999998</v>
      </c>
      <c r="P18" s="423">
        <f t="shared" si="5"/>
        <v>12942.159999999998</v>
      </c>
      <c r="Q18" s="423">
        <f t="shared" si="6"/>
        <v>868.9735999999999</v>
      </c>
      <c r="R18" s="426"/>
      <c r="S18" s="427">
        <f t="shared" si="7"/>
        <v>169117.05359999998</v>
      </c>
      <c r="T18" s="428"/>
      <c r="U18" s="429">
        <f t="shared" si="8"/>
        <v>8404</v>
      </c>
      <c r="V18">
        <f t="shared" si="9"/>
        <v>2857.36</v>
      </c>
      <c r="W18">
        <f t="shared" si="10"/>
        <v>11261.36</v>
      </c>
      <c r="X18" s="430">
        <f t="shared" si="11"/>
        <v>142363.75999999998</v>
      </c>
      <c r="Y18">
        <f t="shared" si="12"/>
        <v>12942.159999999998</v>
      </c>
    </row>
    <row r="19" spans="1:25" ht="23.25" customHeight="1">
      <c r="A19" s="417">
        <v>8</v>
      </c>
      <c r="B19" s="418" t="s">
        <v>580</v>
      </c>
      <c r="C19" s="419">
        <v>1</v>
      </c>
      <c r="D19" s="420"/>
      <c r="E19" s="421">
        <v>32252</v>
      </c>
      <c r="F19" s="422">
        <f>G19+H19+I19+J19+K19+L19</f>
        <v>6182</v>
      </c>
      <c r="G19" s="421"/>
      <c r="H19" s="421"/>
      <c r="I19" s="421"/>
      <c r="J19" s="433"/>
      <c r="K19" s="432"/>
      <c r="L19" s="432">
        <v>6182</v>
      </c>
      <c r="M19" s="425">
        <v>0.2</v>
      </c>
      <c r="N19" s="423">
        <f t="shared" si="3"/>
        <v>6450.400000000001</v>
      </c>
      <c r="O19" s="423">
        <f t="shared" si="4"/>
        <v>4080.4</v>
      </c>
      <c r="P19" s="423">
        <f t="shared" si="5"/>
        <v>4080.4</v>
      </c>
      <c r="Q19" s="423">
        <f t="shared" si="6"/>
        <v>303.1688</v>
      </c>
      <c r="R19" s="426"/>
      <c r="S19" s="427">
        <f t="shared" si="7"/>
        <v>53348.368800000004</v>
      </c>
      <c r="T19" s="428"/>
      <c r="U19" s="429">
        <f t="shared" si="8"/>
        <v>2932</v>
      </c>
      <c r="V19">
        <f t="shared" si="9"/>
        <v>562</v>
      </c>
      <c r="W19">
        <f t="shared" si="10"/>
        <v>3494</v>
      </c>
      <c r="X19" s="430">
        <f t="shared" si="11"/>
        <v>44884.4</v>
      </c>
      <c r="Y19">
        <f t="shared" si="12"/>
        <v>4080.4</v>
      </c>
    </row>
    <row r="20" spans="1:25" ht="33" customHeight="1">
      <c r="A20" s="417">
        <v>9</v>
      </c>
      <c r="B20" s="434" t="s">
        <v>581</v>
      </c>
      <c r="C20" s="435">
        <v>1</v>
      </c>
      <c r="D20" s="436"/>
      <c r="E20" s="437">
        <v>43934</v>
      </c>
      <c r="F20" s="438">
        <f>G20+H20+I20+J20+K20+L20</f>
        <v>10544.16</v>
      </c>
      <c r="G20" s="437">
        <v>10544.16</v>
      </c>
      <c r="H20" s="437"/>
      <c r="I20" s="437"/>
      <c r="J20" s="439"/>
      <c r="K20" s="439"/>
      <c r="L20" s="439"/>
      <c r="M20" s="440">
        <v>0.2</v>
      </c>
      <c r="N20" s="423">
        <f t="shared" si="3"/>
        <v>8786.800000000001</v>
      </c>
      <c r="O20" s="423">
        <f t="shared" si="4"/>
        <v>5751.360000000001</v>
      </c>
      <c r="P20" s="441">
        <f t="shared" si="5"/>
        <v>5751.360000000001</v>
      </c>
      <c r="Q20" s="441">
        <f t="shared" si="6"/>
        <v>412.97959999999995</v>
      </c>
      <c r="R20" s="442"/>
      <c r="S20" s="427">
        <f t="shared" si="7"/>
        <v>75180.65960000001</v>
      </c>
      <c r="T20" s="428"/>
      <c r="U20" s="429">
        <f t="shared" si="8"/>
        <v>3994</v>
      </c>
      <c r="V20">
        <f t="shared" si="9"/>
        <v>958.56</v>
      </c>
      <c r="W20">
        <f t="shared" si="10"/>
        <v>4952.5599999999995</v>
      </c>
      <c r="X20" s="430">
        <f t="shared" si="11"/>
        <v>63264.96000000001</v>
      </c>
      <c r="Y20">
        <f t="shared" si="12"/>
        <v>5751.360000000001</v>
      </c>
    </row>
    <row r="21" spans="1:25" ht="16.5" customHeight="1">
      <c r="A21" s="443"/>
      <c r="B21" s="444"/>
      <c r="C21" s="445">
        <f>SUM(C12:C20)</f>
        <v>10</v>
      </c>
      <c r="D21" s="446"/>
      <c r="E21" s="447"/>
      <c r="F21" s="448"/>
      <c r="G21" s="449"/>
      <c r="H21" s="449"/>
      <c r="I21" s="449"/>
      <c r="J21" s="450"/>
      <c r="K21" s="450"/>
      <c r="L21" s="450"/>
      <c r="M21" s="451"/>
      <c r="N21" s="450"/>
      <c r="O21" s="450"/>
      <c r="P21" s="450"/>
      <c r="Q21" s="450"/>
      <c r="R21" s="452"/>
      <c r="S21" s="453"/>
      <c r="T21" s="428"/>
      <c r="U21" s="429">
        <f t="shared" si="8"/>
        <v>0</v>
      </c>
      <c r="V21">
        <f t="shared" si="9"/>
        <v>0</v>
      </c>
      <c r="W21">
        <f t="shared" si="10"/>
        <v>0</v>
      </c>
      <c r="X21" s="430">
        <f t="shared" si="11"/>
        <v>0</v>
      </c>
      <c r="Y21">
        <f t="shared" si="12"/>
        <v>0</v>
      </c>
    </row>
    <row r="22" spans="1:25" ht="16.5" customHeight="1">
      <c r="A22" s="742" t="s">
        <v>642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454">
        <f>SUM(S23:S27)</f>
        <v>642037.7908000001</v>
      </c>
      <c r="T22" s="428"/>
      <c r="U22" s="429">
        <f t="shared" si="8"/>
        <v>0</v>
      </c>
      <c r="V22">
        <f t="shared" si="9"/>
        <v>0</v>
      </c>
      <c r="W22">
        <f t="shared" si="10"/>
        <v>0</v>
      </c>
      <c r="X22" s="430">
        <f t="shared" si="11"/>
        <v>0</v>
      </c>
      <c r="Y22">
        <f t="shared" si="12"/>
        <v>0</v>
      </c>
    </row>
    <row r="23" spans="1:25" ht="28.5" customHeight="1">
      <c r="A23" s="417">
        <v>10</v>
      </c>
      <c r="B23" s="418" t="s">
        <v>582</v>
      </c>
      <c r="C23" s="419">
        <v>1</v>
      </c>
      <c r="D23" s="420"/>
      <c r="E23" s="421">
        <v>36828</v>
      </c>
      <c r="F23" s="455">
        <f>G23+H23+I23+J23+K23+L23</f>
        <v>22096.8</v>
      </c>
      <c r="G23" s="421">
        <v>8838.72</v>
      </c>
      <c r="H23" s="421"/>
      <c r="I23" s="421">
        <v>8838.72</v>
      </c>
      <c r="J23" s="433">
        <v>4419.36</v>
      </c>
      <c r="K23" s="433"/>
      <c r="L23" s="433"/>
      <c r="M23" s="425">
        <v>0.2</v>
      </c>
      <c r="N23" s="423">
        <f>E23*M23</f>
        <v>7365.6</v>
      </c>
      <c r="O23" s="423">
        <f>Y23</f>
        <v>6026.400000000001</v>
      </c>
      <c r="P23" s="423">
        <f>O23</f>
        <v>6026.400000000001</v>
      </c>
      <c r="Q23" s="423">
        <f>E23*0.94%</f>
        <v>346.18319999999994</v>
      </c>
      <c r="R23" s="426"/>
      <c r="S23" s="456">
        <f>E23+F23+N23+O23+P23+Q23</f>
        <v>78689.3832</v>
      </c>
      <c r="T23" s="428"/>
      <c r="U23" s="429">
        <f t="shared" si="8"/>
        <v>3348</v>
      </c>
      <c r="V23">
        <f t="shared" si="9"/>
        <v>2008.8</v>
      </c>
      <c r="W23" s="457">
        <f t="shared" si="10"/>
        <v>5356.8</v>
      </c>
      <c r="X23" s="430">
        <f t="shared" si="11"/>
        <v>66290.40000000001</v>
      </c>
      <c r="Y23">
        <f t="shared" si="12"/>
        <v>6026.400000000001</v>
      </c>
    </row>
    <row r="24" spans="1:25" ht="28.5" customHeight="1">
      <c r="A24" s="417">
        <v>11</v>
      </c>
      <c r="B24" s="418" t="s">
        <v>583</v>
      </c>
      <c r="C24" s="419">
        <v>1</v>
      </c>
      <c r="D24" s="420"/>
      <c r="E24" s="421">
        <v>34540</v>
      </c>
      <c r="F24" s="455">
        <f>G24+H24+I24+J24+K24+L24</f>
        <v>20724</v>
      </c>
      <c r="G24" s="421">
        <v>8289.6</v>
      </c>
      <c r="H24" s="421"/>
      <c r="I24" s="421">
        <v>8289.6</v>
      </c>
      <c r="J24" s="433">
        <v>4144.8</v>
      </c>
      <c r="K24" s="433"/>
      <c r="L24" s="433"/>
      <c r="M24" s="425">
        <v>0.2</v>
      </c>
      <c r="N24" s="423">
        <f>E24*M24</f>
        <v>6908</v>
      </c>
      <c r="O24" s="423">
        <f>Y24</f>
        <v>5652</v>
      </c>
      <c r="P24" s="423">
        <f>O24</f>
        <v>5652</v>
      </c>
      <c r="Q24" s="423">
        <f>E24*0.94%</f>
        <v>324.67599999999993</v>
      </c>
      <c r="R24" s="426"/>
      <c r="S24" s="456">
        <f>E24+F24+N24+O24+P24+Q24</f>
        <v>73800.676</v>
      </c>
      <c r="T24" s="428"/>
      <c r="U24" s="429">
        <f t="shared" si="8"/>
        <v>3140</v>
      </c>
      <c r="V24">
        <f t="shared" si="9"/>
        <v>1884</v>
      </c>
      <c r="W24">
        <f t="shared" si="10"/>
        <v>5024</v>
      </c>
      <c r="X24" s="430">
        <f t="shared" si="11"/>
        <v>62172</v>
      </c>
      <c r="Y24">
        <f t="shared" si="12"/>
        <v>5652</v>
      </c>
    </row>
    <row r="25" spans="1:25" ht="28.5" customHeight="1">
      <c r="A25" s="417">
        <v>12</v>
      </c>
      <c r="B25" s="458" t="s">
        <v>584</v>
      </c>
      <c r="C25" s="419">
        <v>3</v>
      </c>
      <c r="D25" s="420"/>
      <c r="E25" s="421">
        <v>89892</v>
      </c>
      <c r="F25" s="455">
        <f>G25+H25+I25+J25+K25+L25</f>
        <v>36197.04</v>
      </c>
      <c r="G25" s="423"/>
      <c r="H25" s="423">
        <v>10787.04</v>
      </c>
      <c r="I25" s="423"/>
      <c r="J25" s="433"/>
      <c r="K25" s="433"/>
      <c r="L25" s="433">
        <v>25410</v>
      </c>
      <c r="M25" s="425">
        <v>0.1</v>
      </c>
      <c r="N25" s="423">
        <f>E25*M25</f>
        <v>8989.2</v>
      </c>
      <c r="O25" s="423">
        <f>Y25</f>
        <v>12279.840000000002</v>
      </c>
      <c r="P25" s="423">
        <f>O25</f>
        <v>12279.840000000002</v>
      </c>
      <c r="Q25" s="423">
        <f>E25*0.94%</f>
        <v>844.9847999999998</v>
      </c>
      <c r="R25" s="426"/>
      <c r="S25" s="456">
        <f>E25+F25+N25+O25+P25+Q25</f>
        <v>160482.90480000002</v>
      </c>
      <c r="T25" s="428"/>
      <c r="U25" s="429">
        <f t="shared" si="8"/>
        <v>8172</v>
      </c>
      <c r="V25">
        <f t="shared" si="9"/>
        <v>3290.64</v>
      </c>
      <c r="W25" s="459">
        <f t="shared" si="10"/>
        <v>11462.64</v>
      </c>
      <c r="X25" s="430">
        <f t="shared" si="11"/>
        <v>135078.24000000002</v>
      </c>
      <c r="Y25">
        <f t="shared" si="12"/>
        <v>12279.840000000002</v>
      </c>
    </row>
    <row r="26" spans="1:25" ht="28.5" customHeight="1">
      <c r="A26" s="417">
        <v>13</v>
      </c>
      <c r="B26" s="418" t="s">
        <v>585</v>
      </c>
      <c r="C26" s="419">
        <v>4</v>
      </c>
      <c r="D26" s="420"/>
      <c r="E26" s="421">
        <v>110748</v>
      </c>
      <c r="F26" s="455">
        <f>G26+H26+I26+J26+K26+L26</f>
        <v>56277.76</v>
      </c>
      <c r="G26" s="460"/>
      <c r="H26" s="460"/>
      <c r="I26" s="460"/>
      <c r="J26" s="423">
        <v>13289.76</v>
      </c>
      <c r="K26" s="423"/>
      <c r="L26" s="423">
        <v>42988</v>
      </c>
      <c r="M26" s="425">
        <v>0.2</v>
      </c>
      <c r="N26" s="423">
        <f>E26*M26</f>
        <v>22149.600000000002</v>
      </c>
      <c r="O26" s="423">
        <f>Y26</f>
        <v>17197.760000000002</v>
      </c>
      <c r="P26" s="423">
        <f>O26</f>
        <v>17197.760000000002</v>
      </c>
      <c r="Q26" s="423">
        <f>E26*0.94%</f>
        <v>1041.0312</v>
      </c>
      <c r="R26" s="426"/>
      <c r="S26" s="456">
        <f>E26+F26+N26+O26+P26+Q26</f>
        <v>224611.91120000003</v>
      </c>
      <c r="T26" s="428"/>
      <c r="U26" s="429">
        <f t="shared" si="8"/>
        <v>10068</v>
      </c>
      <c r="V26">
        <f t="shared" si="9"/>
        <v>5116.16</v>
      </c>
      <c r="W26" s="459">
        <f t="shared" si="10"/>
        <v>15184.16</v>
      </c>
      <c r="X26" s="430">
        <f t="shared" si="11"/>
        <v>189175.36000000002</v>
      </c>
      <c r="Y26">
        <f t="shared" si="12"/>
        <v>17197.760000000002</v>
      </c>
    </row>
    <row r="27" spans="1:25" ht="28.5" customHeight="1">
      <c r="A27" s="417">
        <v>14</v>
      </c>
      <c r="B27" s="434" t="s">
        <v>586</v>
      </c>
      <c r="C27" s="435">
        <v>2</v>
      </c>
      <c r="D27" s="436"/>
      <c r="E27" s="437">
        <v>55374</v>
      </c>
      <c r="F27" s="438">
        <f>G27+H27+I27+J27+K27+L27</f>
        <v>27031.4</v>
      </c>
      <c r="G27" s="441"/>
      <c r="H27" s="441"/>
      <c r="I27" s="441"/>
      <c r="J27" s="441">
        <v>5537.4</v>
      </c>
      <c r="K27" s="441"/>
      <c r="L27" s="441">
        <v>21494</v>
      </c>
      <c r="M27" s="440">
        <v>0.1</v>
      </c>
      <c r="N27" s="423">
        <f>E27*M27</f>
        <v>5537.400000000001</v>
      </c>
      <c r="O27" s="423">
        <f>Y27</f>
        <v>7994.799999999999</v>
      </c>
      <c r="P27" s="441">
        <f>O27</f>
        <v>7994.799999999999</v>
      </c>
      <c r="Q27" s="441">
        <f>E27*0.94%</f>
        <v>520.5156</v>
      </c>
      <c r="R27" s="442"/>
      <c r="S27" s="456">
        <f>E27+F27+N27+O27+P27+Q27</f>
        <v>104452.9156</v>
      </c>
      <c r="T27" s="428"/>
      <c r="U27" s="429">
        <f t="shared" si="8"/>
        <v>5034</v>
      </c>
      <c r="V27">
        <f t="shared" si="9"/>
        <v>2457.4</v>
      </c>
      <c r="W27" s="459">
        <f t="shared" si="10"/>
        <v>7491.4</v>
      </c>
      <c r="X27" s="430">
        <f t="shared" si="11"/>
        <v>87942.79999999999</v>
      </c>
      <c r="Y27">
        <f t="shared" si="12"/>
        <v>7994.799999999999</v>
      </c>
    </row>
    <row r="28" spans="1:20" ht="13.5" customHeight="1">
      <c r="A28" s="443"/>
      <c r="B28" s="461"/>
      <c r="C28" s="462">
        <f>SUM(C23:C27)</f>
        <v>11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3"/>
      <c r="T28" s="464"/>
    </row>
    <row r="29" spans="1:20" ht="12.75" customHeight="1">
      <c r="A29" s="465"/>
      <c r="B29" s="465"/>
      <c r="C29" s="466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7"/>
      <c r="T29" s="464"/>
    </row>
    <row r="30" spans="1:20" ht="12.75" customHeight="1">
      <c r="A30" s="465"/>
      <c r="B30" s="465"/>
      <c r="C30" s="466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7"/>
      <c r="T30" s="464"/>
    </row>
    <row r="31" spans="1:20" ht="12.75" customHeight="1">
      <c r="A31" s="465"/>
      <c r="B31" s="465"/>
      <c r="C31" s="466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7"/>
      <c r="T31" s="464"/>
    </row>
    <row r="32" spans="2:20" ht="12.75" customHeight="1">
      <c r="B32" t="s">
        <v>643</v>
      </c>
      <c r="C32" s="355"/>
      <c r="D32" s="355"/>
      <c r="E32" s="355"/>
      <c r="F32" s="355" t="s">
        <v>88</v>
      </c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6"/>
      <c r="T32" s="356"/>
    </row>
    <row r="33" spans="3:20" ht="12.75" customHeight="1"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6"/>
      <c r="T33" s="356"/>
    </row>
    <row r="34" spans="3:20" ht="12.75" customHeight="1"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6"/>
      <c r="T34" s="356"/>
    </row>
    <row r="35" spans="3:20" ht="12.75" customHeight="1"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6"/>
      <c r="T35" s="356"/>
    </row>
    <row r="36" spans="2:20" ht="12.75" customHeight="1">
      <c r="B36" t="s">
        <v>644</v>
      </c>
      <c r="C36" s="355"/>
      <c r="D36" s="355"/>
      <c r="E36" s="355"/>
      <c r="F36" s="355" t="s">
        <v>390</v>
      </c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6"/>
    </row>
    <row r="65536" ht="12.75" customHeight="1"/>
  </sheetData>
  <sheetProtection selectLockedCells="1" selectUnlockedCells="1"/>
  <mergeCells count="23">
    <mergeCell ref="A22:R22"/>
    <mergeCell ref="C8:C9"/>
    <mergeCell ref="F8:F9"/>
    <mergeCell ref="G8:L8"/>
    <mergeCell ref="M8:M9"/>
    <mergeCell ref="N8:N9"/>
    <mergeCell ref="A11:R11"/>
    <mergeCell ref="U6:U9"/>
    <mergeCell ref="F7:L7"/>
    <mergeCell ref="M7:N7"/>
    <mergeCell ref="O7:O9"/>
    <mergeCell ref="P7:P9"/>
    <mergeCell ref="Q7:Q9"/>
    <mergeCell ref="O1:S1"/>
    <mergeCell ref="A3:S3"/>
    <mergeCell ref="A4:S4"/>
    <mergeCell ref="A6:A9"/>
    <mergeCell ref="B6:B9"/>
    <mergeCell ref="C6:D7"/>
    <mergeCell ref="E6:E9"/>
    <mergeCell ref="F6:Q6"/>
    <mergeCell ref="R6:R9"/>
    <mergeCell ref="S6:S9"/>
  </mergeCells>
  <printOptions/>
  <pageMargins left="0.19652777777777777" right="0" top="0" bottom="0" header="0.5118055555555555" footer="0.5118055555555555"/>
  <pageSetup horizontalDpi="300" verticalDpi="300" orientation="portrait" paperSize="9" scale="62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</sheetPr>
  <dimension ref="A1:T37"/>
  <sheetViews>
    <sheetView view="pageBreakPreview" zoomScale="75" zoomScaleSheetLayoutView="75" zoomScalePageLayoutView="0" workbookViewId="0" topLeftCell="A22">
      <selection activeCell="T34" sqref="T34"/>
    </sheetView>
  </sheetViews>
  <sheetFormatPr defaultColWidth="9.00390625" defaultRowHeight="12.75"/>
  <cols>
    <col min="1" max="1" width="9.125" style="468" customWidth="1"/>
    <col min="2" max="2" width="33.00390625" style="468" customWidth="1"/>
    <col min="3" max="5" width="9.125" style="468" customWidth="1"/>
    <col min="6" max="6" width="14.75390625" style="468" customWidth="1"/>
    <col min="7" max="9" width="12.00390625" style="468" customWidth="1"/>
    <col min="10" max="10" width="14.75390625" style="468" customWidth="1"/>
    <col min="11" max="13" width="12.375" style="468" customWidth="1"/>
    <col min="14" max="14" width="14.75390625" style="468" customWidth="1"/>
    <col min="15" max="17" width="12.125" style="468" customWidth="1"/>
    <col min="18" max="18" width="14.75390625" style="468" customWidth="1"/>
    <col min="19" max="19" width="14.75390625" style="469" customWidth="1"/>
    <col min="20" max="20" width="13.875" style="468" customWidth="1"/>
    <col min="21" max="16384" width="9.125" style="468" customWidth="1"/>
  </cols>
  <sheetData>
    <row r="1" ht="15">
      <c r="B1" s="470" t="s">
        <v>645</v>
      </c>
    </row>
    <row r="3" spans="2:19" ht="22.5" customHeight="1">
      <c r="B3" s="743" t="s">
        <v>646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743"/>
      <c r="N3" s="743"/>
      <c r="O3" s="743"/>
      <c r="P3" s="743"/>
      <c r="Q3" s="471"/>
      <c r="R3" s="471"/>
      <c r="S3" s="471"/>
    </row>
    <row r="4" spans="2:19" ht="17.25" customHeight="1">
      <c r="B4" s="743" t="s">
        <v>647</v>
      </c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472"/>
      <c r="R4" s="472"/>
      <c r="S4" s="472"/>
    </row>
    <row r="5" spans="2:19" ht="17.25" customHeight="1">
      <c r="B5" s="744" t="s">
        <v>648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472"/>
      <c r="R5" s="472"/>
      <c r="S5" s="472"/>
    </row>
    <row r="6" spans="3:19" ht="12" customHeight="1"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4" t="s">
        <v>454</v>
      </c>
    </row>
    <row r="7" spans="1:19" s="480" customFormat="1" ht="81.75" customHeight="1">
      <c r="A7" s="475"/>
      <c r="B7" s="476" t="s">
        <v>649</v>
      </c>
      <c r="C7" s="477" t="s">
        <v>650</v>
      </c>
      <c r="D7" s="477" t="s">
        <v>651</v>
      </c>
      <c r="E7" s="477" t="s">
        <v>652</v>
      </c>
      <c r="F7" s="478" t="s">
        <v>653</v>
      </c>
      <c r="G7" s="477" t="s">
        <v>654</v>
      </c>
      <c r="H7" s="477" t="s">
        <v>655</v>
      </c>
      <c r="I7" s="477" t="s">
        <v>656</v>
      </c>
      <c r="J7" s="478" t="s">
        <v>657</v>
      </c>
      <c r="K7" s="477" t="s">
        <v>658</v>
      </c>
      <c r="L7" s="477" t="s">
        <v>659</v>
      </c>
      <c r="M7" s="477" t="s">
        <v>660</v>
      </c>
      <c r="N7" s="478" t="s">
        <v>661</v>
      </c>
      <c r="O7" s="477" t="s">
        <v>662</v>
      </c>
      <c r="P7" s="477" t="s">
        <v>663</v>
      </c>
      <c r="Q7" s="477" t="s">
        <v>664</v>
      </c>
      <c r="R7" s="478" t="s">
        <v>665</v>
      </c>
      <c r="S7" s="479" t="s">
        <v>666</v>
      </c>
    </row>
    <row r="8" spans="1:19" s="480" customFormat="1" ht="23.25" customHeight="1">
      <c r="A8" s="745" t="s">
        <v>667</v>
      </c>
      <c r="B8" s="481" t="s">
        <v>668</v>
      </c>
      <c r="C8" s="482">
        <v>3000</v>
      </c>
      <c r="D8" s="482">
        <v>3000</v>
      </c>
      <c r="E8" s="482">
        <v>3000</v>
      </c>
      <c r="F8" s="483">
        <f>C8+D8+E8</f>
        <v>9000</v>
      </c>
      <c r="G8" s="482">
        <v>3000</v>
      </c>
      <c r="H8" s="482">
        <v>3000</v>
      </c>
      <c r="I8" s="482">
        <v>3000</v>
      </c>
      <c r="J8" s="484">
        <f>G8+H8+I8</f>
        <v>9000</v>
      </c>
      <c r="K8" s="482">
        <v>3000</v>
      </c>
      <c r="L8" s="482">
        <v>3000</v>
      </c>
      <c r="M8" s="482">
        <v>3000</v>
      </c>
      <c r="N8" s="484">
        <f>K8+L8+M8</f>
        <v>9000</v>
      </c>
      <c r="O8" s="482">
        <v>3000</v>
      </c>
      <c r="P8" s="482">
        <v>3000</v>
      </c>
      <c r="Q8" s="482">
        <v>3000</v>
      </c>
      <c r="R8" s="484">
        <f>O8+P8+Q8</f>
        <v>9000</v>
      </c>
      <c r="S8" s="485">
        <f>R8+N8+J8+F8</f>
        <v>36000</v>
      </c>
    </row>
    <row r="9" spans="1:19" s="480" customFormat="1" ht="23.25" customHeight="1">
      <c r="A9" s="745"/>
      <c r="B9" s="486" t="s">
        <v>669</v>
      </c>
      <c r="C9" s="487">
        <v>28000</v>
      </c>
      <c r="D9" s="487">
        <v>28000</v>
      </c>
      <c r="E9" s="487">
        <v>28000</v>
      </c>
      <c r="F9" s="488">
        <f>C9+D9+E9</f>
        <v>84000</v>
      </c>
      <c r="G9" s="487">
        <v>28000</v>
      </c>
      <c r="H9" s="487">
        <v>28000</v>
      </c>
      <c r="I9" s="487">
        <v>28000</v>
      </c>
      <c r="J9" s="489">
        <f>G9+H9+I9</f>
        <v>84000</v>
      </c>
      <c r="K9" s="487">
        <v>28000</v>
      </c>
      <c r="L9" s="487">
        <v>28000</v>
      </c>
      <c r="M9" s="487">
        <v>28000</v>
      </c>
      <c r="N9" s="489">
        <f>K9+L9+M9</f>
        <v>84000</v>
      </c>
      <c r="O9" s="487">
        <v>28000</v>
      </c>
      <c r="P9" s="487">
        <v>28000</v>
      </c>
      <c r="Q9" s="487">
        <v>28000</v>
      </c>
      <c r="R9" s="489">
        <f>O9+P9+Q9</f>
        <v>84000</v>
      </c>
      <c r="S9" s="490">
        <f>R9+N9+J9+F9</f>
        <v>336000</v>
      </c>
    </row>
    <row r="10" spans="1:19" s="480" customFormat="1" ht="20.25" customHeight="1">
      <c r="A10" s="745"/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  <c r="P10" s="746"/>
      <c r="Q10" s="746"/>
      <c r="R10" s="746"/>
      <c r="S10" s="490">
        <f>SUM(S8:S9)</f>
        <v>372000</v>
      </c>
    </row>
    <row r="11" spans="1:19" s="480" customFormat="1" ht="23.25" customHeight="1">
      <c r="A11" s="745"/>
      <c r="B11" s="486" t="s">
        <v>670</v>
      </c>
      <c r="C11" s="491">
        <v>8736</v>
      </c>
      <c r="D11" s="491">
        <v>8736</v>
      </c>
      <c r="E11" s="491"/>
      <c r="F11" s="488">
        <f>C11+D11+E11</f>
        <v>17472</v>
      </c>
      <c r="G11" s="491"/>
      <c r="H11" s="491"/>
      <c r="I11" s="491"/>
      <c r="J11" s="489">
        <f>G11+H11+I11</f>
        <v>0</v>
      </c>
      <c r="K11" s="491"/>
      <c r="L11" s="491"/>
      <c r="M11" s="491"/>
      <c r="N11" s="489">
        <f>K11+L11+M11</f>
        <v>0</v>
      </c>
      <c r="O11" s="491"/>
      <c r="P11" s="491">
        <v>8736</v>
      </c>
      <c r="Q11" s="491">
        <v>8736</v>
      </c>
      <c r="R11" s="489">
        <f>O11+P11+Q11</f>
        <v>17472</v>
      </c>
      <c r="S11" s="490">
        <f>R11+N11+J11+F11</f>
        <v>34944</v>
      </c>
    </row>
    <row r="12" spans="1:19" s="480" customFormat="1" ht="23.25" customHeight="1">
      <c r="A12" s="745"/>
      <c r="B12" s="486" t="s">
        <v>671</v>
      </c>
      <c r="C12" s="492">
        <v>3414.91</v>
      </c>
      <c r="D12" s="492">
        <v>3414.91</v>
      </c>
      <c r="E12" s="492">
        <v>3414.91</v>
      </c>
      <c r="F12" s="488">
        <f>C12+D12+E12</f>
        <v>10244.73</v>
      </c>
      <c r="G12" s="492">
        <v>3414.91</v>
      </c>
      <c r="H12" s="492">
        <v>3414.91</v>
      </c>
      <c r="I12" s="492">
        <v>3414.91</v>
      </c>
      <c r="J12" s="493">
        <f>G12+H12+I12</f>
        <v>10244.73</v>
      </c>
      <c r="K12" s="492">
        <v>3414.91</v>
      </c>
      <c r="L12" s="492">
        <v>3414.91</v>
      </c>
      <c r="M12" s="492">
        <v>3414.91</v>
      </c>
      <c r="N12" s="493">
        <f>K12+L12+M12</f>
        <v>10244.73</v>
      </c>
      <c r="O12" s="492">
        <v>3414.91</v>
      </c>
      <c r="P12" s="492">
        <v>3414.91</v>
      </c>
      <c r="Q12" s="492">
        <v>3414.91</v>
      </c>
      <c r="R12" s="493">
        <f>O12+P12+Q12</f>
        <v>10244.73</v>
      </c>
      <c r="S12" s="490">
        <f>R12+N12+J12+F12</f>
        <v>40978.92</v>
      </c>
    </row>
    <row r="13" spans="1:19" s="480" customFormat="1" ht="23.25" customHeight="1">
      <c r="A13" s="745"/>
      <c r="B13" s="746"/>
      <c r="C13" s="746"/>
      <c r="D13" s="746"/>
      <c r="E13" s="746"/>
      <c r="F13" s="746"/>
      <c r="G13" s="746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494">
        <f>SUM(S11:S12)</f>
        <v>75922.92</v>
      </c>
    </row>
    <row r="14" spans="1:19" s="480" customFormat="1" ht="23.25" customHeight="1">
      <c r="A14" s="745"/>
      <c r="B14" s="495" t="s">
        <v>672</v>
      </c>
      <c r="C14" s="491">
        <v>3885</v>
      </c>
      <c r="D14" s="491">
        <v>3885</v>
      </c>
      <c r="E14" s="491">
        <v>3885</v>
      </c>
      <c r="F14" s="488">
        <f aca="true" t="shared" si="0" ref="F14:F33">C14+D14+E14</f>
        <v>11655</v>
      </c>
      <c r="G14" s="491">
        <v>3885</v>
      </c>
      <c r="H14" s="491">
        <v>3885</v>
      </c>
      <c r="I14" s="491">
        <v>3885</v>
      </c>
      <c r="J14" s="489">
        <f aca="true" t="shared" si="1" ref="J14:J33">G14+H14+I14</f>
        <v>11655</v>
      </c>
      <c r="K14" s="491">
        <v>3885</v>
      </c>
      <c r="L14" s="491">
        <v>3885</v>
      </c>
      <c r="M14" s="491">
        <v>3885</v>
      </c>
      <c r="N14" s="489">
        <f aca="true" t="shared" si="2" ref="N14:N33">K14+L14+M14</f>
        <v>11655</v>
      </c>
      <c r="O14" s="491">
        <v>3885</v>
      </c>
      <c r="P14" s="491">
        <v>3885</v>
      </c>
      <c r="Q14" s="491">
        <v>3889</v>
      </c>
      <c r="R14" s="489">
        <f aca="true" t="shared" si="3" ref="R14:R33">O14+P14+Q14</f>
        <v>11659</v>
      </c>
      <c r="S14" s="496">
        <f aca="true" t="shared" si="4" ref="S14:S33">R14+N14+J14+F14</f>
        <v>46624</v>
      </c>
    </row>
    <row r="15" spans="1:19" s="480" customFormat="1" ht="23.25" customHeight="1">
      <c r="A15" s="745"/>
      <c r="B15" s="497" t="s">
        <v>673</v>
      </c>
      <c r="C15" s="498">
        <v>3407.04</v>
      </c>
      <c r="D15" s="498">
        <v>3407.04</v>
      </c>
      <c r="E15" s="498">
        <v>3407.04</v>
      </c>
      <c r="F15" s="499">
        <f t="shared" si="0"/>
        <v>10221.119999999999</v>
      </c>
      <c r="G15" s="498">
        <v>3407.04</v>
      </c>
      <c r="H15" s="498">
        <v>3407.04</v>
      </c>
      <c r="I15" s="498">
        <v>3407.04</v>
      </c>
      <c r="J15" s="500">
        <f t="shared" si="1"/>
        <v>10221.119999999999</v>
      </c>
      <c r="K15" s="498">
        <v>3407.04</v>
      </c>
      <c r="L15" s="498">
        <v>3407.04</v>
      </c>
      <c r="M15" s="498">
        <v>3407.04</v>
      </c>
      <c r="N15" s="500">
        <f t="shared" si="2"/>
        <v>10221.119999999999</v>
      </c>
      <c r="O15" s="498">
        <v>3407</v>
      </c>
      <c r="P15" s="498">
        <v>3407</v>
      </c>
      <c r="Q15" s="498">
        <v>3407</v>
      </c>
      <c r="R15" s="501">
        <f t="shared" si="3"/>
        <v>10221</v>
      </c>
      <c r="S15" s="502">
        <f t="shared" si="4"/>
        <v>40884.36</v>
      </c>
    </row>
    <row r="16" spans="1:19" s="480" customFormat="1" ht="23.25" customHeight="1">
      <c r="A16" s="747" t="s">
        <v>674</v>
      </c>
      <c r="B16" s="503" t="s">
        <v>675</v>
      </c>
      <c r="C16" s="504">
        <v>71999.1</v>
      </c>
      <c r="D16" s="504">
        <v>71999.1</v>
      </c>
      <c r="E16" s="504">
        <v>71999.1</v>
      </c>
      <c r="F16" s="505">
        <f t="shared" si="0"/>
        <v>215997.30000000002</v>
      </c>
      <c r="G16" s="504">
        <v>71999.1</v>
      </c>
      <c r="H16" s="504">
        <v>71999.1</v>
      </c>
      <c r="I16" s="504">
        <v>71999.1</v>
      </c>
      <c r="J16" s="506">
        <f t="shared" si="1"/>
        <v>215997.30000000002</v>
      </c>
      <c r="K16" s="504">
        <v>71999.1</v>
      </c>
      <c r="L16" s="504">
        <v>71999.1</v>
      </c>
      <c r="M16" s="504">
        <v>71999.1</v>
      </c>
      <c r="N16" s="506">
        <f t="shared" si="2"/>
        <v>215997.30000000002</v>
      </c>
      <c r="O16" s="504">
        <v>71999.1</v>
      </c>
      <c r="P16" s="504">
        <v>71999.1</v>
      </c>
      <c r="Q16" s="504">
        <v>71999.1</v>
      </c>
      <c r="R16" s="506">
        <f t="shared" si="3"/>
        <v>215997.30000000002</v>
      </c>
      <c r="S16" s="507">
        <f t="shared" si="4"/>
        <v>863989.2000000001</v>
      </c>
    </row>
    <row r="17" spans="1:19" s="480" customFormat="1" ht="23.25" customHeight="1">
      <c r="A17" s="747"/>
      <c r="B17" s="508" t="s">
        <v>676</v>
      </c>
      <c r="C17" s="509">
        <v>15839.8</v>
      </c>
      <c r="D17" s="509">
        <v>15839.8</v>
      </c>
      <c r="E17" s="509">
        <v>15839.8</v>
      </c>
      <c r="F17" s="510">
        <f t="shared" si="0"/>
        <v>47519.399999999994</v>
      </c>
      <c r="G17" s="509">
        <v>15839.8</v>
      </c>
      <c r="H17" s="509">
        <v>15839.8</v>
      </c>
      <c r="I17" s="509">
        <v>15839.8</v>
      </c>
      <c r="J17" s="506">
        <f t="shared" si="1"/>
        <v>47519.399999999994</v>
      </c>
      <c r="K17" s="509">
        <v>15839.8</v>
      </c>
      <c r="L17" s="509">
        <v>15839.8</v>
      </c>
      <c r="M17" s="509">
        <v>15839.8</v>
      </c>
      <c r="N17" s="506">
        <f t="shared" si="2"/>
        <v>47519.399999999994</v>
      </c>
      <c r="O17" s="509">
        <v>15839.8</v>
      </c>
      <c r="P17" s="509">
        <v>15839.8</v>
      </c>
      <c r="Q17" s="509">
        <v>15839.8</v>
      </c>
      <c r="R17" s="506">
        <f t="shared" si="3"/>
        <v>47519.399999999994</v>
      </c>
      <c r="S17" s="507">
        <f t="shared" si="4"/>
        <v>190077.59999999998</v>
      </c>
    </row>
    <row r="18" spans="1:19" s="480" customFormat="1" ht="33.75" customHeight="1">
      <c r="A18" s="747"/>
      <c r="B18" s="486" t="s">
        <v>677</v>
      </c>
      <c r="C18" s="509">
        <v>327.6</v>
      </c>
      <c r="D18" s="509">
        <v>327.6</v>
      </c>
      <c r="E18" s="509">
        <v>327.6</v>
      </c>
      <c r="F18" s="510">
        <f t="shared" si="0"/>
        <v>982.8000000000001</v>
      </c>
      <c r="G18" s="511">
        <v>327.6</v>
      </c>
      <c r="H18" s="511">
        <v>327.6</v>
      </c>
      <c r="I18" s="511">
        <v>327.6</v>
      </c>
      <c r="J18" s="506">
        <f t="shared" si="1"/>
        <v>982.8000000000001</v>
      </c>
      <c r="K18" s="487">
        <v>327.6</v>
      </c>
      <c r="L18" s="487">
        <v>327.6</v>
      </c>
      <c r="M18" s="487">
        <v>327.6</v>
      </c>
      <c r="N18" s="506">
        <f t="shared" si="2"/>
        <v>982.8000000000001</v>
      </c>
      <c r="O18" s="487">
        <v>327.6</v>
      </c>
      <c r="P18" s="487">
        <v>327.6</v>
      </c>
      <c r="Q18" s="487">
        <v>327.6</v>
      </c>
      <c r="R18" s="506">
        <f t="shared" si="3"/>
        <v>982.8000000000001</v>
      </c>
      <c r="S18" s="507">
        <f t="shared" si="4"/>
        <v>3931.2000000000003</v>
      </c>
    </row>
    <row r="19" spans="1:19" s="480" customFormat="1" ht="30.75" customHeight="1">
      <c r="A19" s="747"/>
      <c r="B19" s="512" t="s">
        <v>678</v>
      </c>
      <c r="C19" s="28"/>
      <c r="D19" s="509"/>
      <c r="E19" s="509"/>
      <c r="F19" s="510">
        <f t="shared" si="0"/>
        <v>0</v>
      </c>
      <c r="G19" s="511"/>
      <c r="H19" s="511"/>
      <c r="I19" s="511">
        <v>5000</v>
      </c>
      <c r="J19" s="506">
        <f t="shared" si="1"/>
        <v>5000</v>
      </c>
      <c r="K19" s="487"/>
      <c r="L19" s="487"/>
      <c r="M19" s="487"/>
      <c r="N19" s="506">
        <f t="shared" si="2"/>
        <v>0</v>
      </c>
      <c r="O19" s="487"/>
      <c r="P19" s="487">
        <v>5000</v>
      </c>
      <c r="Q19" s="487"/>
      <c r="R19" s="506">
        <f t="shared" si="3"/>
        <v>5000</v>
      </c>
      <c r="S19" s="507">
        <f t="shared" si="4"/>
        <v>10000</v>
      </c>
    </row>
    <row r="20" spans="1:19" s="480" customFormat="1" ht="19.5" customHeight="1">
      <c r="A20" s="747"/>
      <c r="B20" s="512" t="s">
        <v>679</v>
      </c>
      <c r="C20" s="28">
        <v>130</v>
      </c>
      <c r="D20" s="28">
        <v>130</v>
      </c>
      <c r="E20" s="28">
        <v>140</v>
      </c>
      <c r="F20" s="510">
        <f t="shared" si="0"/>
        <v>400</v>
      </c>
      <c r="G20" s="28">
        <v>130</v>
      </c>
      <c r="H20" s="28">
        <v>130</v>
      </c>
      <c r="I20" s="28">
        <v>140</v>
      </c>
      <c r="J20" s="506">
        <f t="shared" si="1"/>
        <v>400</v>
      </c>
      <c r="K20" s="28">
        <v>130</v>
      </c>
      <c r="L20" s="28">
        <v>130</v>
      </c>
      <c r="M20" s="28">
        <v>140</v>
      </c>
      <c r="N20" s="506">
        <f t="shared" si="2"/>
        <v>400</v>
      </c>
      <c r="O20" s="28">
        <v>130</v>
      </c>
      <c r="P20" s="28">
        <v>130</v>
      </c>
      <c r="Q20" s="28">
        <v>140</v>
      </c>
      <c r="R20" s="506">
        <f t="shared" si="3"/>
        <v>400</v>
      </c>
      <c r="S20" s="507">
        <f t="shared" si="4"/>
        <v>1600</v>
      </c>
    </row>
    <row r="21" spans="1:19" s="480" customFormat="1" ht="54" customHeight="1">
      <c r="A21" s="747"/>
      <c r="B21" s="513" t="s">
        <v>680</v>
      </c>
      <c r="C21" s="514">
        <v>400</v>
      </c>
      <c r="D21" s="514">
        <v>400</v>
      </c>
      <c r="E21" s="514">
        <v>400</v>
      </c>
      <c r="F21" s="515">
        <f t="shared" si="0"/>
        <v>1200</v>
      </c>
      <c r="G21" s="511">
        <v>400</v>
      </c>
      <c r="H21" s="511">
        <v>400</v>
      </c>
      <c r="I21" s="511">
        <v>400</v>
      </c>
      <c r="J21" s="489">
        <f t="shared" si="1"/>
        <v>1200</v>
      </c>
      <c r="K21" s="487">
        <v>400</v>
      </c>
      <c r="L21" s="487">
        <v>400</v>
      </c>
      <c r="M21" s="487">
        <v>400</v>
      </c>
      <c r="N21" s="489">
        <f t="shared" si="2"/>
        <v>1200</v>
      </c>
      <c r="O21" s="487">
        <v>400</v>
      </c>
      <c r="P21" s="487">
        <v>400</v>
      </c>
      <c r="Q21" s="487">
        <v>400</v>
      </c>
      <c r="R21" s="489">
        <f t="shared" si="3"/>
        <v>1200</v>
      </c>
      <c r="S21" s="490">
        <f t="shared" si="4"/>
        <v>4800</v>
      </c>
    </row>
    <row r="22" spans="1:20" s="469" customFormat="1" ht="21" customHeight="1">
      <c r="A22" s="748" t="s">
        <v>681</v>
      </c>
      <c r="B22" s="516" t="s">
        <v>675</v>
      </c>
      <c r="C22" s="517">
        <v>53503.15</v>
      </c>
      <c r="D22" s="517">
        <v>53503.15</v>
      </c>
      <c r="E22" s="517">
        <v>53503.15</v>
      </c>
      <c r="F22" s="518">
        <f t="shared" si="0"/>
        <v>160509.45</v>
      </c>
      <c r="G22" s="517">
        <v>53503.15</v>
      </c>
      <c r="H22" s="517">
        <v>53503.15</v>
      </c>
      <c r="I22" s="517">
        <v>53503.15</v>
      </c>
      <c r="J22" s="519">
        <f t="shared" si="1"/>
        <v>160509.45</v>
      </c>
      <c r="K22" s="517">
        <v>53503.15</v>
      </c>
      <c r="L22" s="517">
        <v>53503.15</v>
      </c>
      <c r="M22" s="517">
        <v>53503.15</v>
      </c>
      <c r="N22" s="519">
        <f t="shared" si="2"/>
        <v>160509.45</v>
      </c>
      <c r="O22" s="517">
        <v>53503.15</v>
      </c>
      <c r="P22" s="517">
        <v>53503.15</v>
      </c>
      <c r="Q22" s="517">
        <v>53503.15</v>
      </c>
      <c r="R22" s="519">
        <f t="shared" si="3"/>
        <v>160509.45</v>
      </c>
      <c r="S22" s="485">
        <f t="shared" si="4"/>
        <v>642037.8</v>
      </c>
      <c r="T22" s="520"/>
    </row>
    <row r="23" spans="1:20" s="469" customFormat="1" ht="17.25" customHeight="1">
      <c r="A23" s="748"/>
      <c r="B23" s="508" t="s">
        <v>676</v>
      </c>
      <c r="C23" s="28">
        <v>11770.66</v>
      </c>
      <c r="D23" s="28">
        <v>11770.66</v>
      </c>
      <c r="E23" s="28">
        <v>11770.66</v>
      </c>
      <c r="F23" s="515">
        <f t="shared" si="0"/>
        <v>35311.979999999996</v>
      </c>
      <c r="G23" s="28">
        <v>11770.66</v>
      </c>
      <c r="H23" s="28">
        <v>11770.66</v>
      </c>
      <c r="I23" s="28">
        <v>11770.66</v>
      </c>
      <c r="J23" s="493">
        <f t="shared" si="1"/>
        <v>35311.979999999996</v>
      </c>
      <c r="K23" s="28">
        <v>11770.66</v>
      </c>
      <c r="L23" s="28">
        <v>11770.66</v>
      </c>
      <c r="M23" s="28">
        <v>11770.66</v>
      </c>
      <c r="N23" s="493">
        <f t="shared" si="2"/>
        <v>35311.979999999996</v>
      </c>
      <c r="O23" s="28">
        <v>11770.66</v>
      </c>
      <c r="P23" s="28">
        <v>11770.66</v>
      </c>
      <c r="Q23" s="28">
        <v>11770.66</v>
      </c>
      <c r="R23" s="493">
        <f t="shared" si="3"/>
        <v>35311.979999999996</v>
      </c>
      <c r="S23" s="490">
        <f t="shared" si="4"/>
        <v>141247.91999999998</v>
      </c>
      <c r="T23" s="520"/>
    </row>
    <row r="24" spans="1:20" s="469" customFormat="1" ht="73.5" customHeight="1">
      <c r="A24" s="748"/>
      <c r="B24" s="521" t="s">
        <v>682</v>
      </c>
      <c r="C24" s="28"/>
      <c r="D24" s="509"/>
      <c r="E24" s="509">
        <v>2000</v>
      </c>
      <c r="F24" s="510">
        <f t="shared" si="0"/>
        <v>2000</v>
      </c>
      <c r="G24" s="511"/>
      <c r="H24" s="511"/>
      <c r="I24" s="511">
        <v>2000</v>
      </c>
      <c r="J24" s="506">
        <f t="shared" si="1"/>
        <v>2000</v>
      </c>
      <c r="K24" s="487"/>
      <c r="L24" s="487"/>
      <c r="M24" s="487">
        <v>1000</v>
      </c>
      <c r="N24" s="506">
        <f t="shared" si="2"/>
        <v>1000</v>
      </c>
      <c r="O24" s="487"/>
      <c r="P24" s="487"/>
      <c r="Q24" s="487">
        <v>1000</v>
      </c>
      <c r="R24" s="506">
        <f t="shared" si="3"/>
        <v>1000</v>
      </c>
      <c r="S24" s="507">
        <f t="shared" si="4"/>
        <v>6000</v>
      </c>
      <c r="T24" s="520"/>
    </row>
    <row r="25" spans="1:20" s="469" customFormat="1" ht="31.5" customHeight="1">
      <c r="A25" s="748"/>
      <c r="B25" s="513" t="s">
        <v>683</v>
      </c>
      <c r="C25" s="28">
        <v>350</v>
      </c>
      <c r="D25" s="28">
        <v>350</v>
      </c>
      <c r="E25" s="28">
        <v>350</v>
      </c>
      <c r="F25" s="515">
        <f t="shared" si="0"/>
        <v>1050</v>
      </c>
      <c r="G25" s="514">
        <v>350</v>
      </c>
      <c r="H25" s="514">
        <v>350</v>
      </c>
      <c r="I25" s="514">
        <v>350</v>
      </c>
      <c r="J25" s="489">
        <f t="shared" si="1"/>
        <v>1050</v>
      </c>
      <c r="K25" s="514">
        <v>350</v>
      </c>
      <c r="L25" s="514">
        <v>350</v>
      </c>
      <c r="M25" s="514">
        <v>350</v>
      </c>
      <c r="N25" s="489">
        <f t="shared" si="2"/>
        <v>1050</v>
      </c>
      <c r="O25" s="514">
        <v>350</v>
      </c>
      <c r="P25" s="514">
        <v>350</v>
      </c>
      <c r="Q25" s="514">
        <v>350</v>
      </c>
      <c r="R25" s="489">
        <f t="shared" si="3"/>
        <v>1050</v>
      </c>
      <c r="S25" s="490">
        <f t="shared" si="4"/>
        <v>4200</v>
      </c>
      <c r="T25" s="520"/>
    </row>
    <row r="26" spans="1:20" s="469" customFormat="1" ht="19.5" customHeight="1">
      <c r="A26" s="748"/>
      <c r="B26" s="522" t="s">
        <v>684</v>
      </c>
      <c r="C26" s="523"/>
      <c r="D26" s="524">
        <v>1700</v>
      </c>
      <c r="E26" s="524"/>
      <c r="F26" s="525">
        <f t="shared" si="0"/>
        <v>1700</v>
      </c>
      <c r="G26" s="524"/>
      <c r="H26" s="524"/>
      <c r="I26" s="524">
        <v>1400</v>
      </c>
      <c r="J26" s="526">
        <f t="shared" si="1"/>
        <v>1400</v>
      </c>
      <c r="K26" s="524"/>
      <c r="L26" s="524">
        <v>1700</v>
      </c>
      <c r="M26" s="524"/>
      <c r="N26" s="526">
        <f t="shared" si="2"/>
        <v>1700</v>
      </c>
      <c r="O26" s="524"/>
      <c r="P26" s="524">
        <v>1700</v>
      </c>
      <c r="Q26" s="524"/>
      <c r="R26" s="526">
        <f t="shared" si="3"/>
        <v>1700</v>
      </c>
      <c r="S26" s="494">
        <f t="shared" si="4"/>
        <v>6500</v>
      </c>
      <c r="T26" s="520"/>
    </row>
    <row r="27" spans="1:20" ht="20.25" customHeight="1">
      <c r="A27" s="748"/>
      <c r="B27" s="486" t="s">
        <v>685</v>
      </c>
      <c r="C27" s="491">
        <v>8281.44</v>
      </c>
      <c r="D27" s="491">
        <v>8281.44</v>
      </c>
      <c r="E27" s="491">
        <v>8281.44</v>
      </c>
      <c r="F27" s="515">
        <f t="shared" si="0"/>
        <v>24844.32</v>
      </c>
      <c r="G27" s="491">
        <v>8281.44</v>
      </c>
      <c r="H27" s="491">
        <v>8281.44</v>
      </c>
      <c r="I27" s="491">
        <v>8281.44</v>
      </c>
      <c r="J27" s="493">
        <f t="shared" si="1"/>
        <v>24844.32</v>
      </c>
      <c r="K27" s="491">
        <v>8281.44</v>
      </c>
      <c r="L27" s="491">
        <v>8281.44</v>
      </c>
      <c r="M27" s="491">
        <v>8281.44</v>
      </c>
      <c r="N27" s="493">
        <f t="shared" si="2"/>
        <v>24844.32</v>
      </c>
      <c r="O27" s="491">
        <v>8281.44</v>
      </c>
      <c r="P27" s="491">
        <v>8281.44</v>
      </c>
      <c r="Q27" s="491">
        <v>8281.44</v>
      </c>
      <c r="R27" s="493">
        <f t="shared" si="3"/>
        <v>24844.32</v>
      </c>
      <c r="S27" s="490">
        <f t="shared" si="4"/>
        <v>99377.28</v>
      </c>
      <c r="T27" s="527"/>
    </row>
    <row r="28" spans="1:20" ht="20.25" customHeight="1">
      <c r="A28" s="748"/>
      <c r="B28" s="486" t="s">
        <v>119</v>
      </c>
      <c r="C28" s="491"/>
      <c r="D28" s="491"/>
      <c r="E28" s="491"/>
      <c r="F28" s="515">
        <f t="shared" si="0"/>
        <v>0</v>
      </c>
      <c r="G28" s="491"/>
      <c r="H28" s="491">
        <v>6678.29</v>
      </c>
      <c r="I28" s="491"/>
      <c r="J28" s="493">
        <f t="shared" si="1"/>
        <v>6678.29</v>
      </c>
      <c r="K28" s="491"/>
      <c r="L28" s="491"/>
      <c r="M28" s="491"/>
      <c r="N28" s="493">
        <f t="shared" si="2"/>
        <v>0</v>
      </c>
      <c r="O28" s="491"/>
      <c r="P28" s="491"/>
      <c r="Q28" s="491"/>
      <c r="R28" s="493">
        <f t="shared" si="3"/>
        <v>0</v>
      </c>
      <c r="S28" s="490">
        <f t="shared" si="4"/>
        <v>6678.29</v>
      </c>
      <c r="T28" s="527"/>
    </row>
    <row r="29" spans="1:20" ht="20.25" customHeight="1">
      <c r="A29" s="748"/>
      <c r="B29" s="486" t="s">
        <v>121</v>
      </c>
      <c r="C29" s="491">
        <v>230.67</v>
      </c>
      <c r="D29" s="491">
        <v>230.67</v>
      </c>
      <c r="E29" s="491">
        <v>230.67</v>
      </c>
      <c r="F29" s="515">
        <f t="shared" si="0"/>
        <v>692.01</v>
      </c>
      <c r="G29" s="491">
        <v>230.66</v>
      </c>
      <c r="H29" s="491">
        <v>230.66</v>
      </c>
      <c r="I29" s="491">
        <v>230.66</v>
      </c>
      <c r="J29" s="493">
        <f t="shared" si="1"/>
        <v>691.98</v>
      </c>
      <c r="K29" s="491">
        <v>230.66</v>
      </c>
      <c r="L29" s="491">
        <v>230.66</v>
      </c>
      <c r="M29" s="491">
        <v>230.66</v>
      </c>
      <c r="N29" s="493">
        <f t="shared" si="2"/>
        <v>691.98</v>
      </c>
      <c r="O29" s="491">
        <v>230.66</v>
      </c>
      <c r="P29" s="491">
        <v>230.66</v>
      </c>
      <c r="Q29" s="491">
        <v>230.66</v>
      </c>
      <c r="R29" s="493">
        <f t="shared" si="3"/>
        <v>691.98</v>
      </c>
      <c r="S29" s="490">
        <f t="shared" si="4"/>
        <v>2767.95</v>
      </c>
      <c r="T29" s="527"/>
    </row>
    <row r="30" spans="1:20" ht="20.25" customHeight="1">
      <c r="A30" s="748"/>
      <c r="B30" s="486" t="s">
        <v>686</v>
      </c>
      <c r="C30" s="491"/>
      <c r="D30" s="491"/>
      <c r="E30" s="491">
        <v>3750</v>
      </c>
      <c r="F30" s="515">
        <f t="shared" si="0"/>
        <v>3750</v>
      </c>
      <c r="G30" s="491"/>
      <c r="H30" s="491"/>
      <c r="I30" s="491">
        <v>3750</v>
      </c>
      <c r="J30" s="493">
        <f t="shared" si="1"/>
        <v>3750</v>
      </c>
      <c r="K30" s="491"/>
      <c r="L30" s="491"/>
      <c r="M30" s="491">
        <v>3750</v>
      </c>
      <c r="N30" s="493">
        <f t="shared" si="2"/>
        <v>3750</v>
      </c>
      <c r="O30" s="491"/>
      <c r="P30" s="491"/>
      <c r="Q30" s="491">
        <v>3750</v>
      </c>
      <c r="R30" s="493">
        <f t="shared" si="3"/>
        <v>3750</v>
      </c>
      <c r="S30" s="490">
        <f t="shared" si="4"/>
        <v>15000</v>
      </c>
      <c r="T30" s="527"/>
    </row>
    <row r="31" spans="1:20" ht="22.5" customHeight="1">
      <c r="A31" s="748"/>
      <c r="B31" s="486" t="s">
        <v>687</v>
      </c>
      <c r="C31" s="491"/>
      <c r="D31" s="491"/>
      <c r="E31" s="491">
        <v>2440</v>
      </c>
      <c r="F31" s="515">
        <f t="shared" si="0"/>
        <v>2440</v>
      </c>
      <c r="G31" s="491"/>
      <c r="H31" s="491"/>
      <c r="I31" s="491">
        <v>2440</v>
      </c>
      <c r="J31" s="493">
        <f t="shared" si="1"/>
        <v>2440</v>
      </c>
      <c r="K31" s="491"/>
      <c r="L31" s="491"/>
      <c r="M31" s="491">
        <v>2440</v>
      </c>
      <c r="N31" s="493">
        <f t="shared" si="2"/>
        <v>2440</v>
      </c>
      <c r="O31" s="491"/>
      <c r="P31" s="491"/>
      <c r="Q31" s="491">
        <v>2440</v>
      </c>
      <c r="R31" s="493">
        <f t="shared" si="3"/>
        <v>2440</v>
      </c>
      <c r="S31" s="490">
        <f t="shared" si="4"/>
        <v>9760</v>
      </c>
      <c r="T31" s="527"/>
    </row>
    <row r="32" spans="1:20" ht="21.75" customHeight="1">
      <c r="A32" s="748"/>
      <c r="B32" s="486" t="s">
        <v>688</v>
      </c>
      <c r="C32" s="491">
        <v>1261.08</v>
      </c>
      <c r="D32" s="491">
        <v>1261.08</v>
      </c>
      <c r="E32" s="491">
        <v>1261.08</v>
      </c>
      <c r="F32" s="515">
        <f t="shared" si="0"/>
        <v>3783.24</v>
      </c>
      <c r="G32" s="491">
        <v>1261.08</v>
      </c>
      <c r="H32" s="491">
        <v>1261.08</v>
      </c>
      <c r="I32" s="491">
        <v>1261.08</v>
      </c>
      <c r="J32" s="493">
        <f t="shared" si="1"/>
        <v>3783.24</v>
      </c>
      <c r="K32" s="491">
        <v>1261.08</v>
      </c>
      <c r="L32" s="491">
        <v>1261.08</v>
      </c>
      <c r="M32" s="491">
        <v>1261.08</v>
      </c>
      <c r="N32" s="493">
        <f t="shared" si="2"/>
        <v>3783.24</v>
      </c>
      <c r="O32" s="491">
        <v>1261.08</v>
      </c>
      <c r="P32" s="491">
        <v>1261.08</v>
      </c>
      <c r="Q32" s="491">
        <v>1261.08</v>
      </c>
      <c r="R32" s="493">
        <f t="shared" si="3"/>
        <v>3783.24</v>
      </c>
      <c r="S32" s="490">
        <f t="shared" si="4"/>
        <v>15132.96</v>
      </c>
      <c r="T32" s="527"/>
    </row>
    <row r="33" spans="1:20" ht="31.5" customHeight="1">
      <c r="A33" s="748"/>
      <c r="B33" s="528" t="s">
        <v>689</v>
      </c>
      <c r="C33" s="529">
        <v>455.42</v>
      </c>
      <c r="D33" s="529">
        <v>455.42</v>
      </c>
      <c r="E33" s="529">
        <v>455.42</v>
      </c>
      <c r="F33" s="530">
        <f t="shared" si="0"/>
        <v>1366.26</v>
      </c>
      <c r="G33" s="529">
        <v>455.42</v>
      </c>
      <c r="H33" s="529">
        <v>455.42</v>
      </c>
      <c r="I33" s="529">
        <v>455.42</v>
      </c>
      <c r="J33" s="531">
        <f t="shared" si="1"/>
        <v>1366.26</v>
      </c>
      <c r="K33" s="529">
        <v>455.42</v>
      </c>
      <c r="L33" s="529">
        <v>455.42</v>
      </c>
      <c r="M33" s="529">
        <v>455.42</v>
      </c>
      <c r="N33" s="531">
        <f t="shared" si="2"/>
        <v>1366.26</v>
      </c>
      <c r="O33" s="529">
        <v>455.42</v>
      </c>
      <c r="P33" s="529">
        <v>455.42</v>
      </c>
      <c r="Q33" s="529">
        <v>455.42</v>
      </c>
      <c r="R33" s="532">
        <f t="shared" si="3"/>
        <v>1366.26</v>
      </c>
      <c r="S33" s="533">
        <f t="shared" si="4"/>
        <v>5465.04</v>
      </c>
      <c r="T33" s="527"/>
    </row>
    <row r="34" spans="1:20" ht="21" customHeight="1">
      <c r="A34" s="534"/>
      <c r="B34" s="535" t="s">
        <v>690</v>
      </c>
      <c r="C34" s="536">
        <f aca="true" t="shared" si="5" ref="C34:R34">SUM(C8:C33)</f>
        <v>214991.87000000002</v>
      </c>
      <c r="D34" s="536">
        <f t="shared" si="5"/>
        <v>216691.87000000002</v>
      </c>
      <c r="E34" s="536">
        <f t="shared" si="5"/>
        <v>214455.87000000005</v>
      </c>
      <c r="F34" s="536">
        <f t="shared" si="5"/>
        <v>646139.61</v>
      </c>
      <c r="G34" s="536">
        <f t="shared" si="5"/>
        <v>206255.86000000004</v>
      </c>
      <c r="H34" s="536">
        <f t="shared" si="5"/>
        <v>212934.15000000005</v>
      </c>
      <c r="I34" s="536">
        <f t="shared" si="5"/>
        <v>220855.86000000002</v>
      </c>
      <c r="J34" s="536">
        <f t="shared" si="5"/>
        <v>640045.87</v>
      </c>
      <c r="K34" s="536">
        <f t="shared" si="5"/>
        <v>206255.86000000004</v>
      </c>
      <c r="L34" s="536">
        <f t="shared" si="5"/>
        <v>207955.86000000004</v>
      </c>
      <c r="M34" s="536">
        <f t="shared" si="5"/>
        <v>213455.86000000004</v>
      </c>
      <c r="N34" s="536">
        <f t="shared" si="5"/>
        <v>627667.58</v>
      </c>
      <c r="O34" s="536">
        <f t="shared" si="5"/>
        <v>206255.82000000004</v>
      </c>
      <c r="P34" s="536">
        <f t="shared" si="5"/>
        <v>221691.82</v>
      </c>
      <c r="Q34" s="536">
        <f t="shared" si="5"/>
        <v>222195.82</v>
      </c>
      <c r="R34" s="536">
        <f t="shared" si="5"/>
        <v>650143.46</v>
      </c>
      <c r="S34" s="537">
        <f>SUM(S10,S13,S14:S15,S16:S33)</f>
        <v>2563996.52</v>
      </c>
      <c r="T34" s="527"/>
    </row>
    <row r="35" ht="19.5" customHeight="1">
      <c r="T35" s="527"/>
    </row>
    <row r="36" spans="17:20" ht="19.5" customHeight="1">
      <c r="Q36" s="538"/>
      <c r="R36" s="538"/>
      <c r="S36" s="539"/>
      <c r="T36" s="527"/>
    </row>
    <row r="37" spans="2:20" ht="19.5" customHeight="1">
      <c r="B37" s="468" t="s">
        <v>389</v>
      </c>
      <c r="E37" s="468" t="s">
        <v>390</v>
      </c>
      <c r="Q37" s="538"/>
      <c r="R37" s="538"/>
      <c r="S37" s="539"/>
      <c r="T37" s="527"/>
    </row>
    <row r="38" ht="49.5" customHeight="1"/>
  </sheetData>
  <sheetProtection selectLockedCells="1" selectUnlockedCells="1"/>
  <mergeCells count="8">
    <mergeCell ref="A16:A21"/>
    <mergeCell ref="A22:A33"/>
    <mergeCell ref="B3:P3"/>
    <mergeCell ref="B4:P4"/>
    <mergeCell ref="B5:P5"/>
    <mergeCell ref="A8:A15"/>
    <mergeCell ref="B10:R10"/>
    <mergeCell ref="B13:R1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B1:G60"/>
  <sheetViews>
    <sheetView view="pageBreakPreview" zoomScale="75" zoomScaleSheetLayoutView="75" zoomScalePageLayoutView="0" workbookViewId="0" topLeftCell="A25">
      <selection activeCell="J9" sqref="J9"/>
    </sheetView>
  </sheetViews>
  <sheetFormatPr defaultColWidth="9.00390625" defaultRowHeight="12.75"/>
  <cols>
    <col min="1" max="1" width="3.00390625" style="0" customWidth="1"/>
    <col min="2" max="2" width="3.75390625" style="0" customWidth="1"/>
    <col min="3" max="3" width="64.375" style="0" customWidth="1"/>
    <col min="4" max="4" width="13.875" style="0" customWidth="1"/>
    <col min="6" max="7" width="11.75390625" style="0" customWidth="1"/>
  </cols>
  <sheetData>
    <row r="1" spans="3:5" ht="39" customHeight="1">
      <c r="C1" s="749" t="s">
        <v>691</v>
      </c>
      <c r="D1" s="749"/>
      <c r="E1" s="540"/>
    </row>
    <row r="2" spans="3:5" ht="13.5" customHeight="1">
      <c r="C2" s="743" t="s">
        <v>692</v>
      </c>
      <c r="D2" s="743"/>
      <c r="E2" s="541"/>
    </row>
    <row r="3" spans="2:5" ht="33" customHeight="1">
      <c r="B3" s="750" t="s">
        <v>648</v>
      </c>
      <c r="C3" s="750"/>
      <c r="D3" s="750"/>
      <c r="E3" s="542"/>
    </row>
    <row r="4" spans="2:5" ht="12.75">
      <c r="B4" s="543"/>
      <c r="C4" s="543"/>
      <c r="D4" s="543"/>
      <c r="E4" s="543"/>
    </row>
    <row r="5" spans="2:5" ht="15">
      <c r="B5" s="544" t="s">
        <v>511</v>
      </c>
      <c r="C5" s="545"/>
      <c r="D5" s="546" t="s">
        <v>693</v>
      </c>
      <c r="E5" s="543"/>
    </row>
    <row r="6" spans="2:5" ht="15">
      <c r="B6" s="547">
        <v>1</v>
      </c>
      <c r="C6" s="548" t="s">
        <v>694</v>
      </c>
      <c r="D6" s="549">
        <v>2563997</v>
      </c>
      <c r="E6" s="543"/>
    </row>
    <row r="7" spans="2:5" ht="40.5" customHeight="1">
      <c r="B7" s="547">
        <v>2</v>
      </c>
      <c r="C7" s="550" t="s">
        <v>695</v>
      </c>
      <c r="D7" s="549">
        <v>793427.62</v>
      </c>
      <c r="E7" s="543"/>
    </row>
    <row r="8" spans="2:5" ht="15">
      <c r="B8" s="551">
        <v>3</v>
      </c>
      <c r="C8" s="552" t="s">
        <v>696</v>
      </c>
      <c r="D8" s="549">
        <v>1085939.4</v>
      </c>
      <c r="E8" s="543"/>
    </row>
    <row r="9" spans="2:7" ht="15">
      <c r="B9" s="553">
        <v>4</v>
      </c>
      <c r="C9" s="554" t="s">
        <v>697</v>
      </c>
      <c r="D9" s="555">
        <v>103923</v>
      </c>
      <c r="E9" s="543"/>
      <c r="F9" s="556">
        <f>D12+D9+D8</f>
        <v>1806137.4</v>
      </c>
      <c r="G9" s="556">
        <f>F9+D7</f>
        <v>2599565.02</v>
      </c>
    </row>
    <row r="10" spans="2:5" ht="12.75">
      <c r="B10" s="557"/>
      <c r="C10" s="543" t="s">
        <v>698</v>
      </c>
      <c r="D10" s="557"/>
      <c r="E10" s="543"/>
    </row>
    <row r="11" spans="2:5" ht="15">
      <c r="B11" s="751">
        <v>5</v>
      </c>
      <c r="C11" s="558" t="s">
        <v>699</v>
      </c>
      <c r="D11" s="555"/>
      <c r="E11" s="543"/>
    </row>
    <row r="12" spans="2:5" ht="18.75" customHeight="1">
      <c r="B12" s="751"/>
      <c r="C12" s="559" t="s">
        <v>700</v>
      </c>
      <c r="D12" s="560">
        <v>616275</v>
      </c>
      <c r="E12" s="543"/>
    </row>
    <row r="13" spans="2:5" ht="15">
      <c r="B13" s="751"/>
      <c r="C13" s="559" t="s">
        <v>701</v>
      </c>
      <c r="D13" s="560"/>
      <c r="E13" s="543"/>
    </row>
    <row r="14" spans="2:7" ht="15.75" customHeight="1">
      <c r="B14" s="752" t="s">
        <v>702</v>
      </c>
      <c r="C14" s="752"/>
      <c r="D14" s="561">
        <f>SUM(D7:D13)</f>
        <v>2599565.02</v>
      </c>
      <c r="E14" s="543"/>
      <c r="F14" s="556">
        <f>D14-D6</f>
        <v>35568.02000000002</v>
      </c>
      <c r="G14" s="556"/>
    </row>
    <row r="15" spans="2:5" ht="12.75">
      <c r="B15" s="543"/>
      <c r="C15" s="543"/>
      <c r="D15" s="562"/>
      <c r="E15" s="543"/>
    </row>
    <row r="16" spans="2:5" ht="13.5">
      <c r="B16" s="563" t="s">
        <v>511</v>
      </c>
      <c r="C16" s="564" t="s">
        <v>703</v>
      </c>
      <c r="D16" s="562"/>
      <c r="E16" s="543"/>
    </row>
    <row r="17" spans="2:5" ht="18.75" customHeight="1">
      <c r="B17" s="565">
        <v>1</v>
      </c>
      <c r="C17" s="566" t="s">
        <v>704</v>
      </c>
      <c r="D17" s="562"/>
      <c r="E17" s="543"/>
    </row>
    <row r="18" spans="2:5" ht="18.75" customHeight="1">
      <c r="B18" s="565">
        <v>2</v>
      </c>
      <c r="C18" s="566" t="s">
        <v>705</v>
      </c>
      <c r="D18" s="562"/>
      <c r="E18" s="543"/>
    </row>
    <row r="19" spans="2:5" ht="18.75" customHeight="1">
      <c r="B19" s="565">
        <v>3</v>
      </c>
      <c r="C19" s="566" t="s">
        <v>706</v>
      </c>
      <c r="D19" s="562"/>
      <c r="E19" s="543"/>
    </row>
    <row r="20" spans="2:5" ht="18.75" customHeight="1">
      <c r="B20" s="565">
        <v>4</v>
      </c>
      <c r="C20" s="566" t="s">
        <v>707</v>
      </c>
      <c r="D20" s="562"/>
      <c r="E20" s="543"/>
    </row>
    <row r="21" spans="2:5" ht="18.75" customHeight="1">
      <c r="B21" s="565">
        <v>5</v>
      </c>
      <c r="C21" s="566" t="s">
        <v>708</v>
      </c>
      <c r="D21" s="562"/>
      <c r="E21" s="543"/>
    </row>
    <row r="22" spans="2:5" ht="18.75" customHeight="1">
      <c r="B22" s="565">
        <v>6</v>
      </c>
      <c r="C22" s="566" t="s">
        <v>709</v>
      </c>
      <c r="D22" s="562"/>
      <c r="E22" s="543"/>
    </row>
    <row r="23" spans="2:5" ht="18.75" customHeight="1">
      <c r="B23" s="565">
        <v>7</v>
      </c>
      <c r="C23" s="566" t="s">
        <v>710</v>
      </c>
      <c r="D23" s="562"/>
      <c r="E23" s="543"/>
    </row>
    <row r="24" spans="2:5" ht="18.75" customHeight="1">
      <c r="B24" s="565">
        <v>8</v>
      </c>
      <c r="C24" s="566" t="s">
        <v>711</v>
      </c>
      <c r="D24" s="562"/>
      <c r="E24" s="543"/>
    </row>
    <row r="25" spans="2:5" ht="18.75" customHeight="1">
      <c r="B25" s="565">
        <v>9</v>
      </c>
      <c r="C25" s="566" t="s">
        <v>712</v>
      </c>
      <c r="D25" s="562"/>
      <c r="E25" s="543"/>
    </row>
    <row r="26" spans="2:5" ht="18.75" customHeight="1">
      <c r="B26" s="565">
        <v>10</v>
      </c>
      <c r="C26" s="566" t="s">
        <v>713</v>
      </c>
      <c r="D26" s="562"/>
      <c r="E26" s="543"/>
    </row>
    <row r="27" spans="2:5" ht="18.75" customHeight="1">
      <c r="B27" s="565">
        <v>11</v>
      </c>
      <c r="C27" s="566" t="s">
        <v>714</v>
      </c>
      <c r="D27" s="562"/>
      <c r="E27" s="543"/>
    </row>
    <row r="28" spans="2:5" ht="18.75" customHeight="1">
      <c r="B28" s="565">
        <v>12</v>
      </c>
      <c r="C28" s="566" t="s">
        <v>715</v>
      </c>
      <c r="D28" s="562"/>
      <c r="E28" s="543"/>
    </row>
    <row r="29" spans="2:5" ht="18.75" customHeight="1">
      <c r="B29" s="565">
        <v>13</v>
      </c>
      <c r="C29" s="566" t="s">
        <v>716</v>
      </c>
      <c r="D29" s="562"/>
      <c r="E29" s="543"/>
    </row>
    <row r="30" spans="2:5" ht="18.75" customHeight="1">
      <c r="B30" s="565">
        <v>14</v>
      </c>
      <c r="C30" s="566" t="s">
        <v>717</v>
      </c>
      <c r="D30" s="562"/>
      <c r="E30" s="543"/>
    </row>
    <row r="31" spans="2:5" ht="18.75" customHeight="1">
      <c r="B31" s="565">
        <v>15</v>
      </c>
      <c r="C31" s="566" t="s">
        <v>718</v>
      </c>
      <c r="D31" s="562"/>
      <c r="E31" s="543"/>
    </row>
    <row r="32" spans="2:5" ht="18.75" customHeight="1">
      <c r="B32" s="565">
        <v>16</v>
      </c>
      <c r="C32" s="566" t="s">
        <v>719</v>
      </c>
      <c r="D32" s="562"/>
      <c r="E32" s="543"/>
    </row>
    <row r="33" spans="2:5" ht="18.75" customHeight="1">
      <c r="B33" s="565">
        <v>17</v>
      </c>
      <c r="C33" s="566" t="s">
        <v>720</v>
      </c>
      <c r="D33" s="562"/>
      <c r="E33" s="543"/>
    </row>
    <row r="34" spans="2:5" ht="18.75" customHeight="1">
      <c r="B34" s="565">
        <v>18</v>
      </c>
      <c r="C34" s="566" t="s">
        <v>721</v>
      </c>
      <c r="D34" s="562"/>
      <c r="E34" s="543"/>
    </row>
    <row r="35" spans="2:5" ht="18.75" customHeight="1">
      <c r="B35" s="565">
        <v>19</v>
      </c>
      <c r="C35" s="566" t="s">
        <v>722</v>
      </c>
      <c r="D35" s="562"/>
      <c r="E35" s="543"/>
    </row>
    <row r="36" spans="2:5" ht="18.75" customHeight="1">
      <c r="B36" s="565">
        <v>20</v>
      </c>
      <c r="C36" s="566" t="s">
        <v>723</v>
      </c>
      <c r="D36" s="562"/>
      <c r="E36" s="543"/>
    </row>
    <row r="37" spans="2:5" ht="18.75" customHeight="1">
      <c r="B37" s="565">
        <v>21</v>
      </c>
      <c r="C37" s="566" t="s">
        <v>724</v>
      </c>
      <c r="D37" s="562"/>
      <c r="E37" s="543"/>
    </row>
    <row r="38" spans="2:5" ht="18.75" customHeight="1">
      <c r="B38" s="565">
        <v>22</v>
      </c>
      <c r="C38" s="566" t="s">
        <v>725</v>
      </c>
      <c r="D38" s="562"/>
      <c r="E38" s="543"/>
    </row>
    <row r="39" spans="2:5" ht="18.75" customHeight="1">
      <c r="B39" s="565">
        <v>23</v>
      </c>
      <c r="C39" s="566" t="s">
        <v>726</v>
      </c>
      <c r="D39" s="562"/>
      <c r="E39" s="543"/>
    </row>
    <row r="40" spans="2:5" ht="18.75" customHeight="1">
      <c r="B40" s="565">
        <v>24</v>
      </c>
      <c r="C40" s="566" t="s">
        <v>727</v>
      </c>
      <c r="D40" s="562"/>
      <c r="E40" s="543"/>
    </row>
    <row r="41" spans="2:5" ht="18.75" customHeight="1">
      <c r="B41" s="565">
        <v>25</v>
      </c>
      <c r="C41" s="566" t="s">
        <v>728</v>
      </c>
      <c r="D41" s="562"/>
      <c r="E41" s="543"/>
    </row>
    <row r="42" spans="2:5" ht="18.75" customHeight="1">
      <c r="B42" s="565">
        <v>26</v>
      </c>
      <c r="C42" s="566" t="s">
        <v>729</v>
      </c>
      <c r="D42" s="562"/>
      <c r="E42" s="543"/>
    </row>
    <row r="43" spans="2:5" ht="18.75" customHeight="1">
      <c r="B43" s="565">
        <v>27</v>
      </c>
      <c r="C43" s="566" t="s">
        <v>730</v>
      </c>
      <c r="D43" s="562"/>
      <c r="E43" s="543"/>
    </row>
    <row r="44" spans="2:5" ht="18.75" customHeight="1">
      <c r="B44" s="565">
        <v>28</v>
      </c>
      <c r="C44" s="566" t="s">
        <v>731</v>
      </c>
      <c r="D44" s="562"/>
      <c r="E44" s="543"/>
    </row>
    <row r="45" spans="2:5" ht="18.75" customHeight="1">
      <c r="B45" s="565">
        <v>29</v>
      </c>
      <c r="C45" s="566" t="s">
        <v>732</v>
      </c>
      <c r="D45" s="562"/>
      <c r="E45" s="543"/>
    </row>
    <row r="46" spans="2:5" ht="18.75" customHeight="1">
      <c r="B46" s="565">
        <v>30</v>
      </c>
      <c r="C46" s="566" t="s">
        <v>733</v>
      </c>
      <c r="D46" s="562"/>
      <c r="E46" s="543"/>
    </row>
    <row r="47" spans="2:5" ht="18.75" customHeight="1">
      <c r="B47" s="565">
        <v>31</v>
      </c>
      <c r="C47" s="566" t="s">
        <v>734</v>
      </c>
      <c r="D47" s="562"/>
      <c r="E47" s="543"/>
    </row>
    <row r="48" spans="2:5" ht="18.75" customHeight="1">
      <c r="B48" s="565">
        <v>32</v>
      </c>
      <c r="C48" s="566" t="s">
        <v>735</v>
      </c>
      <c r="D48" s="562"/>
      <c r="E48" s="543"/>
    </row>
    <row r="49" spans="2:5" ht="18.75" customHeight="1">
      <c r="B49" s="565">
        <v>33</v>
      </c>
      <c r="C49" s="566" t="s">
        <v>736</v>
      </c>
      <c r="D49" s="562"/>
      <c r="E49" s="543"/>
    </row>
    <row r="50" spans="2:5" ht="18.75" customHeight="1">
      <c r="B50" s="565">
        <v>34</v>
      </c>
      <c r="C50" s="566" t="s">
        <v>737</v>
      </c>
      <c r="D50" s="562"/>
      <c r="E50" s="543"/>
    </row>
    <row r="51" spans="2:5" ht="18.75" customHeight="1">
      <c r="B51" s="565">
        <v>35</v>
      </c>
      <c r="C51" s="566" t="s">
        <v>738</v>
      </c>
      <c r="D51" s="562"/>
      <c r="E51" s="543"/>
    </row>
    <row r="52" spans="2:5" ht="18.75" customHeight="1">
      <c r="B52" s="565">
        <v>36</v>
      </c>
      <c r="C52" s="566" t="s">
        <v>739</v>
      </c>
      <c r="D52" s="562"/>
      <c r="E52" s="543"/>
    </row>
    <row r="53" spans="2:5" ht="18.75" customHeight="1">
      <c r="B53" s="565">
        <v>37</v>
      </c>
      <c r="C53" s="566" t="s">
        <v>740</v>
      </c>
      <c r="D53" s="562"/>
      <c r="E53" s="543"/>
    </row>
    <row r="54" spans="2:5" ht="18.75" customHeight="1">
      <c r="B54" s="565">
        <v>38</v>
      </c>
      <c r="C54" s="566" t="s">
        <v>741</v>
      </c>
      <c r="D54" s="562"/>
      <c r="E54" s="543"/>
    </row>
    <row r="55" spans="2:5" ht="18.75" customHeight="1">
      <c r="B55" s="565">
        <v>39</v>
      </c>
      <c r="C55" s="566" t="s">
        <v>742</v>
      </c>
      <c r="D55" s="562"/>
      <c r="E55" s="543"/>
    </row>
    <row r="56" spans="2:5" ht="18.75" customHeight="1">
      <c r="B56" s="565">
        <v>40</v>
      </c>
      <c r="C56" s="566" t="s">
        <v>743</v>
      </c>
      <c r="D56" s="543"/>
      <c r="E56" s="543"/>
    </row>
    <row r="57" spans="2:5" ht="18.75" customHeight="1">
      <c r="B57" s="565">
        <v>41</v>
      </c>
      <c r="C57" s="566" t="s">
        <v>744</v>
      </c>
      <c r="D57" s="543"/>
      <c r="E57" s="543"/>
    </row>
    <row r="58" spans="2:5" ht="18.75" customHeight="1">
      <c r="B58" s="565">
        <v>42</v>
      </c>
      <c r="C58" s="567" t="s">
        <v>745</v>
      </c>
      <c r="D58" s="543"/>
      <c r="E58" s="543"/>
    </row>
    <row r="59" spans="2:5" ht="12.75">
      <c r="B59" s="543"/>
      <c r="C59" s="543"/>
      <c r="D59" s="543"/>
      <c r="E59" s="543"/>
    </row>
    <row r="60" spans="2:5" ht="12.75">
      <c r="B60" s="543"/>
      <c r="C60" s="543" t="s">
        <v>746</v>
      </c>
      <c r="D60" s="543"/>
      <c r="E60" s="543"/>
    </row>
  </sheetData>
  <sheetProtection selectLockedCells="1" selectUnlockedCells="1"/>
  <mergeCells count="5">
    <mergeCell ref="C1:D1"/>
    <mergeCell ref="C2:D2"/>
    <mergeCell ref="B3:D3"/>
    <mergeCell ref="B11:B13"/>
    <mergeCell ref="B14:C14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M107"/>
  <sheetViews>
    <sheetView tabSelected="1" view="pageBreakPreview" zoomScale="75" zoomScaleSheetLayoutView="75" zoomScalePageLayoutView="0" workbookViewId="0" topLeftCell="A22">
      <selection activeCell="E92" sqref="E92"/>
    </sheetView>
  </sheetViews>
  <sheetFormatPr defaultColWidth="9.00390625" defaultRowHeight="12.75"/>
  <cols>
    <col min="1" max="1" width="3.375" style="0" customWidth="1"/>
    <col min="2" max="2" width="35.875" style="1" customWidth="1"/>
    <col min="3" max="3" width="8.125" style="2" customWidth="1"/>
    <col min="4" max="4" width="8.25390625" style="2" customWidth="1"/>
    <col min="5" max="5" width="11.625" style="2" customWidth="1"/>
    <col min="6" max="6" width="9.25390625" style="2" customWidth="1"/>
    <col min="7" max="7" width="14.125" style="1" customWidth="1"/>
    <col min="8" max="8" width="12.125" style="1" customWidth="1"/>
    <col min="9" max="9" width="11.75390625" style="1" customWidth="1"/>
    <col min="10" max="10" width="10.875" style="1" customWidth="1"/>
    <col min="11" max="11" width="12.00390625" style="1" customWidth="1"/>
    <col min="12" max="12" width="9.00390625" style="1" customWidth="1"/>
    <col min="13" max="16384" width="9.125" style="1" customWidth="1"/>
  </cols>
  <sheetData>
    <row r="1" spans="2:12" ht="37.5" customHeight="1">
      <c r="B1" s="589" t="s">
        <v>91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</row>
    <row r="2" spans="2:11" ht="5.25" customHeight="1">
      <c r="B2" s="62"/>
      <c r="C2" s="63"/>
      <c r="D2" s="62"/>
      <c r="E2" s="62"/>
      <c r="F2" s="63"/>
      <c r="G2" s="62"/>
      <c r="H2" s="62"/>
      <c r="I2" s="62"/>
      <c r="J2" s="62"/>
      <c r="K2" s="62"/>
    </row>
    <row r="3" spans="2:12" ht="36" customHeight="1">
      <c r="B3" s="580" t="s">
        <v>38</v>
      </c>
      <c r="C3" s="590" t="s">
        <v>39</v>
      </c>
      <c r="D3" s="591" t="s">
        <v>40</v>
      </c>
      <c r="E3" s="591" t="s">
        <v>41</v>
      </c>
      <c r="F3" s="592" t="s">
        <v>42</v>
      </c>
      <c r="G3" s="591" t="s">
        <v>92</v>
      </c>
      <c r="H3" s="591" t="s">
        <v>93</v>
      </c>
      <c r="I3" s="591"/>
      <c r="J3" s="591"/>
      <c r="K3" s="591"/>
      <c r="L3" s="593" t="s">
        <v>94</v>
      </c>
    </row>
    <row r="4" spans="2:12" ht="56.25" customHeight="1">
      <c r="B4" s="580"/>
      <c r="C4" s="590"/>
      <c r="D4" s="591"/>
      <c r="E4" s="591"/>
      <c r="F4" s="592"/>
      <c r="G4" s="591"/>
      <c r="H4" s="64" t="s">
        <v>95</v>
      </c>
      <c r="I4" s="64" t="s">
        <v>96</v>
      </c>
      <c r="J4" s="64" t="s">
        <v>97</v>
      </c>
      <c r="K4" s="64" t="s">
        <v>98</v>
      </c>
      <c r="L4" s="593"/>
    </row>
    <row r="5" spans="2:12" ht="12.75" customHeight="1">
      <c r="B5" s="65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</row>
    <row r="6" spans="2:12" s="44" customFormat="1" ht="22.5" customHeight="1">
      <c r="B6" s="594" t="s">
        <v>99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</row>
    <row r="7" spans="2:12" s="44" customFormat="1" ht="60" customHeight="1">
      <c r="B7" s="66" t="s">
        <v>100</v>
      </c>
      <c r="C7" s="67">
        <v>1000</v>
      </c>
      <c r="D7" s="68"/>
      <c r="E7" s="68">
        <v>1972</v>
      </c>
      <c r="F7" s="68">
        <f>SUM(F8:F9)</f>
        <v>1833.4</v>
      </c>
      <c r="G7" s="68">
        <f>SUM(H7:K7)</f>
        <v>2599.5</v>
      </c>
      <c r="H7" s="68">
        <f>H8+H9</f>
        <v>650.8</v>
      </c>
      <c r="I7" s="68">
        <f>I8+I9</f>
        <v>644.4</v>
      </c>
      <c r="J7" s="68">
        <f>J8+J9</f>
        <v>639.3</v>
      </c>
      <c r="K7" s="68">
        <f>K8+K9</f>
        <v>665</v>
      </c>
      <c r="L7" s="69"/>
    </row>
    <row r="8" spans="2:12" s="44" customFormat="1" ht="39" customHeight="1">
      <c r="B8" s="70" t="s">
        <v>101</v>
      </c>
      <c r="C8" s="67" t="s">
        <v>102</v>
      </c>
      <c r="D8" s="68"/>
      <c r="E8" s="68">
        <v>962.3</v>
      </c>
      <c r="F8" s="68">
        <v>962.4</v>
      </c>
      <c r="G8" s="68">
        <f>SUM(H8:K8)</f>
        <v>1806.1000000000001</v>
      </c>
      <c r="H8" s="68">
        <v>364.5</v>
      </c>
      <c r="I8" s="68">
        <v>458.5</v>
      </c>
      <c r="J8" s="68">
        <v>526.9</v>
      </c>
      <c r="K8" s="68">
        <v>456.2</v>
      </c>
      <c r="L8" s="69"/>
    </row>
    <row r="9" spans="2:12" s="44" customFormat="1" ht="78.75" customHeight="1">
      <c r="B9" s="70" t="s">
        <v>103</v>
      </c>
      <c r="C9" s="67" t="s">
        <v>104</v>
      </c>
      <c r="D9" s="68"/>
      <c r="E9" s="68">
        <v>1009.7</v>
      </c>
      <c r="F9" s="68">
        <v>871</v>
      </c>
      <c r="G9" s="68">
        <f>SUM(H9:K9)</f>
        <v>793.4000000000001</v>
      </c>
      <c r="H9" s="68">
        <v>286.3</v>
      </c>
      <c r="I9" s="68">
        <v>185.9</v>
      </c>
      <c r="J9" s="68">
        <v>112.4</v>
      </c>
      <c r="K9" s="68">
        <v>208.8</v>
      </c>
      <c r="L9" s="69"/>
    </row>
    <row r="10" spans="2:12" ht="48.75" customHeight="1">
      <c r="B10" s="66" t="s">
        <v>105</v>
      </c>
      <c r="C10" s="67">
        <v>1010</v>
      </c>
      <c r="D10" s="68"/>
      <c r="E10" s="68">
        <f>SUM(E11:E18)</f>
        <v>-1200.0000000000002</v>
      </c>
      <c r="F10" s="68">
        <f>SUM(F11:F18)</f>
        <v>-1128.8</v>
      </c>
      <c r="G10" s="68">
        <f>SUM(G11:G17,G18)</f>
        <v>-1714.6</v>
      </c>
      <c r="H10" s="68">
        <f>SUM(H11:H17,H18)</f>
        <v>-433</v>
      </c>
      <c r="I10" s="68">
        <f>SUM(I11:I17,I18)</f>
        <v>-423.8</v>
      </c>
      <c r="J10" s="68">
        <f>SUM(J11:J17,J18)</f>
        <v>-418</v>
      </c>
      <c r="K10" s="68">
        <f>SUM(K11:K17,K18)</f>
        <v>-439.79999999999995</v>
      </c>
      <c r="L10" s="69"/>
    </row>
    <row r="11" spans="2:12" s="11" customFormat="1" ht="28.5" customHeight="1">
      <c r="B11" s="71" t="s">
        <v>106</v>
      </c>
      <c r="C11" s="72">
        <v>1011</v>
      </c>
      <c r="D11" s="73"/>
      <c r="E11" s="73">
        <v>-259</v>
      </c>
      <c r="F11" s="73">
        <v>-253</v>
      </c>
      <c r="G11" s="68">
        <f aca="true" t="shared" si="0" ref="G11:G17">SUM(H11:K11)</f>
        <v>-372</v>
      </c>
      <c r="H11" s="73">
        <v>-93</v>
      </c>
      <c r="I11" s="73">
        <v>-93</v>
      </c>
      <c r="J11" s="73">
        <v>-93</v>
      </c>
      <c r="K11" s="73">
        <v>-93</v>
      </c>
      <c r="L11" s="69"/>
    </row>
    <row r="12" spans="2:13" s="11" customFormat="1" ht="31.5" customHeight="1">
      <c r="B12" s="74" t="s">
        <v>107</v>
      </c>
      <c r="C12" s="72">
        <v>1012</v>
      </c>
      <c r="D12" s="75" t="s">
        <v>108</v>
      </c>
      <c r="E12" s="73">
        <v>-75.6</v>
      </c>
      <c r="F12" s="73">
        <v>-74.4</v>
      </c>
      <c r="G12" s="68">
        <f t="shared" si="0"/>
        <v>-75.9</v>
      </c>
      <c r="H12" s="73">
        <v>-27.7</v>
      </c>
      <c r="I12" s="73">
        <v>-10.3</v>
      </c>
      <c r="J12" s="73">
        <v>-10.2</v>
      </c>
      <c r="K12" s="73">
        <v>-27.7</v>
      </c>
      <c r="L12" s="69"/>
      <c r="M12" s="76"/>
    </row>
    <row r="13" spans="2:12" s="11" customFormat="1" ht="22.5" customHeight="1">
      <c r="B13" s="71" t="s">
        <v>109</v>
      </c>
      <c r="C13" s="72">
        <v>1013</v>
      </c>
      <c r="D13" s="75" t="s">
        <v>108</v>
      </c>
      <c r="E13" s="73">
        <v>-38.6</v>
      </c>
      <c r="F13" s="73">
        <v>-37.2</v>
      </c>
      <c r="G13" s="68">
        <f t="shared" si="0"/>
        <v>-40.8</v>
      </c>
      <c r="H13" s="73">
        <v>-10.2</v>
      </c>
      <c r="I13" s="73">
        <v>-10.2</v>
      </c>
      <c r="J13" s="73">
        <v>-10.2</v>
      </c>
      <c r="K13" s="73">
        <v>-10.2</v>
      </c>
      <c r="L13" s="69"/>
    </row>
    <row r="14" spans="2:12" s="11" customFormat="1" ht="21.75" customHeight="1">
      <c r="B14" s="71" t="s">
        <v>110</v>
      </c>
      <c r="C14" s="72">
        <v>1014</v>
      </c>
      <c r="D14" s="73"/>
      <c r="E14" s="73">
        <v>-610.2</v>
      </c>
      <c r="F14" s="73">
        <v>-560.4</v>
      </c>
      <c r="G14" s="68">
        <f t="shared" si="0"/>
        <v>-864</v>
      </c>
      <c r="H14" s="73">
        <v>-216</v>
      </c>
      <c r="I14" s="73">
        <v>-216</v>
      </c>
      <c r="J14" s="73">
        <v>-216</v>
      </c>
      <c r="K14" s="73">
        <v>-216</v>
      </c>
      <c r="L14" s="69"/>
    </row>
    <row r="15" spans="2:12" s="11" customFormat="1" ht="24.75" customHeight="1">
      <c r="B15" s="71" t="s">
        <v>111</v>
      </c>
      <c r="C15" s="72">
        <v>1015</v>
      </c>
      <c r="D15" s="73"/>
      <c r="E15" s="73">
        <v>-134.2</v>
      </c>
      <c r="F15" s="73">
        <v>-123.3</v>
      </c>
      <c r="G15" s="68">
        <f t="shared" si="0"/>
        <v>-190</v>
      </c>
      <c r="H15" s="73">
        <v>-47.5</v>
      </c>
      <c r="I15" s="73">
        <v>-47.5</v>
      </c>
      <c r="J15" s="73">
        <v>-47.5</v>
      </c>
      <c r="K15" s="73">
        <v>-47.5</v>
      </c>
      <c r="L15" s="69"/>
    </row>
    <row r="16" spans="2:12" s="11" customFormat="1" ht="71.25" customHeight="1">
      <c r="B16" s="77" t="s">
        <v>112</v>
      </c>
      <c r="C16" s="78">
        <v>1016</v>
      </c>
      <c r="D16" s="79"/>
      <c r="E16" s="80" t="s">
        <v>108</v>
      </c>
      <c r="F16" s="73"/>
      <c r="G16" s="68">
        <f t="shared" si="0"/>
        <v>-6</v>
      </c>
      <c r="H16" s="73">
        <v>-2</v>
      </c>
      <c r="I16" s="73">
        <v>-2</v>
      </c>
      <c r="J16" s="73">
        <v>-1</v>
      </c>
      <c r="K16" s="73">
        <v>-1</v>
      </c>
      <c r="L16" s="69"/>
    </row>
    <row r="17" spans="2:12" s="11" customFormat="1" ht="33.75" customHeight="1">
      <c r="B17" s="81" t="s">
        <v>113</v>
      </c>
      <c r="C17" s="78">
        <v>1017</v>
      </c>
      <c r="D17" s="79"/>
      <c r="E17" s="79">
        <v>-9</v>
      </c>
      <c r="F17" s="73">
        <v>-9</v>
      </c>
      <c r="G17" s="68">
        <f t="shared" si="0"/>
        <v>-17.3</v>
      </c>
      <c r="H17" s="73">
        <v>-1.3</v>
      </c>
      <c r="I17" s="73">
        <v>-2.5</v>
      </c>
      <c r="J17" s="73">
        <v>-4.5</v>
      </c>
      <c r="K17" s="73">
        <v>-9</v>
      </c>
      <c r="L17" s="69"/>
    </row>
    <row r="18" spans="2:12" s="11" customFormat="1" ht="18" customHeight="1">
      <c r="B18" s="77" t="s">
        <v>114</v>
      </c>
      <c r="C18" s="78">
        <v>1018</v>
      </c>
      <c r="D18" s="79"/>
      <c r="E18" s="79">
        <v>-73.4</v>
      </c>
      <c r="F18" s="73">
        <f aca="true" t="shared" si="1" ref="F18:K18">SUM(F19:F25)</f>
        <v>-71.5</v>
      </c>
      <c r="G18" s="68">
        <f t="shared" si="1"/>
        <v>-148.6</v>
      </c>
      <c r="H18" s="82">
        <f t="shared" si="1"/>
        <v>-35.3</v>
      </c>
      <c r="I18" s="82">
        <f t="shared" si="1"/>
        <v>-42.300000000000004</v>
      </c>
      <c r="J18" s="82">
        <f t="shared" si="1"/>
        <v>-35.6</v>
      </c>
      <c r="K18" s="82">
        <f t="shared" si="1"/>
        <v>-35.4</v>
      </c>
      <c r="L18" s="69"/>
    </row>
    <row r="19" spans="2:12" s="11" customFormat="1" ht="30.75" customHeight="1">
      <c r="B19" s="83" t="s">
        <v>115</v>
      </c>
      <c r="C19" s="78" t="s">
        <v>116</v>
      </c>
      <c r="D19" s="79"/>
      <c r="E19" s="79">
        <v>-4</v>
      </c>
      <c r="F19" s="73">
        <v>-4</v>
      </c>
      <c r="G19" s="68">
        <f aca="true" t="shared" si="2" ref="G19:G25">SUM(H19:K19)</f>
        <v>-4.2</v>
      </c>
      <c r="H19" s="73">
        <v>-1</v>
      </c>
      <c r="I19" s="73">
        <v>-1.1</v>
      </c>
      <c r="J19" s="73">
        <v>-1.1</v>
      </c>
      <c r="K19" s="73">
        <v>-1</v>
      </c>
      <c r="L19" s="69"/>
    </row>
    <row r="20" spans="2:12" s="11" customFormat="1" ht="21.75" customHeight="1">
      <c r="B20" s="83" t="s">
        <v>117</v>
      </c>
      <c r="C20" s="78" t="s">
        <v>118</v>
      </c>
      <c r="D20" s="79"/>
      <c r="E20" s="79">
        <v>-39.2</v>
      </c>
      <c r="F20" s="73">
        <v>-38.2</v>
      </c>
      <c r="G20" s="68">
        <f t="shared" si="2"/>
        <v>-99.3</v>
      </c>
      <c r="H20" s="73">
        <v>-24.8</v>
      </c>
      <c r="I20" s="73">
        <v>-24.9</v>
      </c>
      <c r="J20" s="73">
        <v>-24.8</v>
      </c>
      <c r="K20" s="73">
        <v>-24.8</v>
      </c>
      <c r="L20" s="69"/>
    </row>
    <row r="21" spans="2:12" s="11" customFormat="1" ht="19.5" customHeight="1">
      <c r="B21" s="83" t="s">
        <v>119</v>
      </c>
      <c r="C21" s="78" t="s">
        <v>120</v>
      </c>
      <c r="D21" s="79"/>
      <c r="E21" s="84"/>
      <c r="F21" s="73"/>
      <c r="G21" s="68">
        <f t="shared" si="2"/>
        <v>-6.7</v>
      </c>
      <c r="H21" s="73"/>
      <c r="I21" s="73">
        <v>-6.7</v>
      </c>
      <c r="J21" s="73"/>
      <c r="K21" s="73"/>
      <c r="L21" s="69"/>
    </row>
    <row r="22" spans="2:12" s="11" customFormat="1" ht="19.5" customHeight="1">
      <c r="B22" s="83" t="s">
        <v>121</v>
      </c>
      <c r="C22" s="78" t="s">
        <v>122</v>
      </c>
      <c r="D22" s="79"/>
      <c r="E22" s="79"/>
      <c r="F22" s="73"/>
      <c r="G22" s="68">
        <f t="shared" si="2"/>
        <v>-2.8</v>
      </c>
      <c r="H22" s="73">
        <v>-0.7</v>
      </c>
      <c r="I22" s="73">
        <v>-0.7</v>
      </c>
      <c r="J22" s="73">
        <v>-0.7</v>
      </c>
      <c r="K22" s="73">
        <v>-0.7</v>
      </c>
      <c r="L22" s="69"/>
    </row>
    <row r="23" spans="2:12" s="11" customFormat="1" ht="19.5" customHeight="1">
      <c r="B23" s="83" t="s">
        <v>123</v>
      </c>
      <c r="C23" s="78" t="s">
        <v>124</v>
      </c>
      <c r="D23" s="79"/>
      <c r="E23" s="79"/>
      <c r="F23" s="73"/>
      <c r="G23" s="68">
        <f t="shared" si="2"/>
        <v>-15</v>
      </c>
      <c r="H23" s="73">
        <v>-3.7</v>
      </c>
      <c r="I23" s="73">
        <v>-3.8</v>
      </c>
      <c r="J23" s="73">
        <v>-3.8</v>
      </c>
      <c r="K23" s="73">
        <v>-3.7</v>
      </c>
      <c r="L23" s="69"/>
    </row>
    <row r="24" spans="2:12" s="11" customFormat="1" ht="18" customHeight="1">
      <c r="B24" s="83" t="s">
        <v>125</v>
      </c>
      <c r="C24" s="78" t="s">
        <v>126</v>
      </c>
      <c r="D24" s="79"/>
      <c r="E24" s="79">
        <v>-16.3</v>
      </c>
      <c r="F24" s="73">
        <v>-15.6</v>
      </c>
      <c r="G24" s="68">
        <f t="shared" si="2"/>
        <v>-15.100000000000001</v>
      </c>
      <c r="H24" s="73">
        <v>-3.8</v>
      </c>
      <c r="I24" s="73">
        <v>-3.7</v>
      </c>
      <c r="J24" s="73">
        <v>-3.8</v>
      </c>
      <c r="K24" s="73">
        <v>-3.8</v>
      </c>
      <c r="L24" s="69"/>
    </row>
    <row r="25" spans="2:12" s="11" customFormat="1" ht="28.5" customHeight="1">
      <c r="B25" s="83" t="s">
        <v>127</v>
      </c>
      <c r="C25" s="78" t="s">
        <v>128</v>
      </c>
      <c r="D25" s="79"/>
      <c r="E25" s="79">
        <v>-13.9</v>
      </c>
      <c r="F25" s="73">
        <v>-13.7</v>
      </c>
      <c r="G25" s="68">
        <f t="shared" si="2"/>
        <v>-5.5</v>
      </c>
      <c r="H25" s="73">
        <v>-1.3</v>
      </c>
      <c r="I25" s="73">
        <v>-1.4</v>
      </c>
      <c r="J25" s="73">
        <v>-1.4</v>
      </c>
      <c r="K25" s="73">
        <v>-1.4</v>
      </c>
      <c r="L25" s="69"/>
    </row>
    <row r="26" spans="2:12" ht="30.75" customHeight="1">
      <c r="B26" s="85" t="s">
        <v>129</v>
      </c>
      <c r="C26" s="67">
        <v>1020</v>
      </c>
      <c r="D26" s="86">
        <f>D7+D10</f>
        <v>0</v>
      </c>
      <c r="E26" s="86">
        <f>E7+E10</f>
        <v>771.9999999999998</v>
      </c>
      <c r="F26" s="86">
        <v>704.6</v>
      </c>
      <c r="G26" s="86">
        <f>G7+G10</f>
        <v>884.9000000000001</v>
      </c>
      <c r="H26" s="86">
        <f>H7+H10</f>
        <v>217.79999999999995</v>
      </c>
      <c r="I26" s="86">
        <f>I7+I10</f>
        <v>220.59999999999997</v>
      </c>
      <c r="J26" s="86">
        <f>J7+J10</f>
        <v>221.29999999999995</v>
      </c>
      <c r="K26" s="86">
        <f>K7+K10</f>
        <v>225.20000000000005</v>
      </c>
      <c r="L26" s="87"/>
    </row>
    <row r="27" spans="2:12" ht="39.75" customHeight="1">
      <c r="B27" s="66" t="s">
        <v>130</v>
      </c>
      <c r="C27" s="67">
        <v>1030</v>
      </c>
      <c r="D27" s="68"/>
      <c r="E27" s="68"/>
      <c r="F27" s="68"/>
      <c r="G27" s="68"/>
      <c r="H27" s="68">
        <v>0</v>
      </c>
      <c r="I27" s="68">
        <v>0</v>
      </c>
      <c r="J27" s="68">
        <v>0</v>
      </c>
      <c r="K27" s="68">
        <v>0</v>
      </c>
      <c r="L27" s="69"/>
    </row>
    <row r="28" spans="2:12" ht="20.25" customHeight="1">
      <c r="B28" s="71" t="s">
        <v>131</v>
      </c>
      <c r="C28" s="88">
        <v>1031</v>
      </c>
      <c r="D28" s="75"/>
      <c r="E28" s="75"/>
      <c r="F28" s="75"/>
      <c r="G28" s="89">
        <f>SUM(H28:K28)</f>
        <v>0</v>
      </c>
      <c r="H28" s="75"/>
      <c r="I28" s="75"/>
      <c r="J28" s="75"/>
      <c r="K28" s="75"/>
      <c r="L28" s="69"/>
    </row>
    <row r="29" spans="2:12" ht="37.5" customHeight="1">
      <c r="B29" s="66" t="s">
        <v>132</v>
      </c>
      <c r="C29" s="67">
        <v>1040</v>
      </c>
      <c r="D29" s="68"/>
      <c r="E29" s="68">
        <f aca="true" t="shared" si="3" ref="E29:K29">SUM(E30:E43,E46:E53)</f>
        <v>-753.5</v>
      </c>
      <c r="F29" s="68">
        <f t="shared" si="3"/>
        <v>-686.0999999999999</v>
      </c>
      <c r="G29" s="68">
        <f t="shared" si="3"/>
        <v>-856.7</v>
      </c>
      <c r="H29" s="68">
        <f t="shared" si="3"/>
        <v>-211.7</v>
      </c>
      <c r="I29" s="68">
        <f t="shared" si="3"/>
        <v>-216.5</v>
      </c>
      <c r="J29" s="68">
        <f t="shared" si="3"/>
        <v>-211.79999999999998</v>
      </c>
      <c r="K29" s="68">
        <f t="shared" si="3"/>
        <v>-216.7</v>
      </c>
      <c r="L29" s="69"/>
    </row>
    <row r="30" spans="2:12" s="11" customFormat="1" ht="40.5" customHeight="1">
      <c r="B30" s="71" t="s">
        <v>133</v>
      </c>
      <c r="C30" s="88">
        <v>1041</v>
      </c>
      <c r="D30" s="75" t="s">
        <v>108</v>
      </c>
      <c r="E30" s="75" t="s">
        <v>108</v>
      </c>
      <c r="F30" s="75" t="s">
        <v>108</v>
      </c>
      <c r="G30" s="89">
        <f aca="true" t="shared" si="4" ref="G30:G42">SUM(H30:K30)</f>
        <v>0</v>
      </c>
      <c r="H30" s="75" t="s">
        <v>108</v>
      </c>
      <c r="I30" s="75" t="s">
        <v>108</v>
      </c>
      <c r="J30" s="75" t="s">
        <v>108</v>
      </c>
      <c r="K30" s="75" t="s">
        <v>108</v>
      </c>
      <c r="L30" s="90"/>
    </row>
    <row r="31" spans="2:12" s="11" customFormat="1" ht="30" customHeight="1">
      <c r="B31" s="71" t="s">
        <v>134</v>
      </c>
      <c r="C31" s="88">
        <v>1042</v>
      </c>
      <c r="D31" s="75" t="s">
        <v>108</v>
      </c>
      <c r="E31" s="75" t="s">
        <v>108</v>
      </c>
      <c r="F31" s="75" t="s">
        <v>108</v>
      </c>
      <c r="G31" s="89">
        <f t="shared" si="4"/>
        <v>0</v>
      </c>
      <c r="H31" s="75" t="s">
        <v>108</v>
      </c>
      <c r="I31" s="75" t="s">
        <v>108</v>
      </c>
      <c r="J31" s="75" t="s">
        <v>108</v>
      </c>
      <c r="K31" s="75" t="s">
        <v>108</v>
      </c>
      <c r="L31" s="90"/>
    </row>
    <row r="32" spans="2:12" s="11" customFormat="1" ht="15" customHeight="1">
      <c r="B32" s="71" t="s">
        <v>135</v>
      </c>
      <c r="C32" s="88">
        <v>1043</v>
      </c>
      <c r="D32" s="75" t="s">
        <v>108</v>
      </c>
      <c r="E32" s="75" t="s">
        <v>108</v>
      </c>
      <c r="F32" s="75" t="s">
        <v>108</v>
      </c>
      <c r="G32" s="89">
        <f t="shared" si="4"/>
        <v>0</v>
      </c>
      <c r="H32" s="75" t="s">
        <v>108</v>
      </c>
      <c r="I32" s="75" t="s">
        <v>108</v>
      </c>
      <c r="J32" s="75" t="s">
        <v>108</v>
      </c>
      <c r="K32" s="75" t="s">
        <v>108</v>
      </c>
      <c r="L32" s="90"/>
    </row>
    <row r="33" spans="2:12" s="11" customFormat="1" ht="15" customHeight="1">
      <c r="B33" s="71" t="s">
        <v>136</v>
      </c>
      <c r="C33" s="88">
        <v>1044</v>
      </c>
      <c r="D33" s="75" t="s">
        <v>108</v>
      </c>
      <c r="E33" s="75" t="s">
        <v>108</v>
      </c>
      <c r="F33" s="75" t="s">
        <v>108</v>
      </c>
      <c r="G33" s="89">
        <f t="shared" si="4"/>
        <v>0</v>
      </c>
      <c r="H33" s="75" t="s">
        <v>108</v>
      </c>
      <c r="I33" s="75" t="s">
        <v>108</v>
      </c>
      <c r="J33" s="75" t="s">
        <v>108</v>
      </c>
      <c r="K33" s="75" t="s">
        <v>108</v>
      </c>
      <c r="L33" s="90"/>
    </row>
    <row r="34" spans="2:12" s="11" customFormat="1" ht="15" customHeight="1">
      <c r="B34" s="71" t="s">
        <v>137</v>
      </c>
      <c r="C34" s="88">
        <v>1045</v>
      </c>
      <c r="D34" s="75" t="s">
        <v>108</v>
      </c>
      <c r="E34" s="75" t="s">
        <v>108</v>
      </c>
      <c r="F34" s="75" t="s">
        <v>108</v>
      </c>
      <c r="G34" s="89">
        <f t="shared" si="4"/>
        <v>0</v>
      </c>
      <c r="H34" s="75" t="s">
        <v>108</v>
      </c>
      <c r="I34" s="75" t="s">
        <v>108</v>
      </c>
      <c r="J34" s="75" t="s">
        <v>108</v>
      </c>
      <c r="K34" s="75" t="s">
        <v>108</v>
      </c>
      <c r="L34" s="90"/>
    </row>
    <row r="35" spans="2:12" s="11" customFormat="1" ht="15" customHeight="1">
      <c r="B35" s="71" t="s">
        <v>138</v>
      </c>
      <c r="C35" s="88">
        <v>1046</v>
      </c>
      <c r="D35" s="75" t="s">
        <v>108</v>
      </c>
      <c r="E35" s="75" t="s">
        <v>108</v>
      </c>
      <c r="F35" s="75" t="s">
        <v>108</v>
      </c>
      <c r="G35" s="89">
        <f t="shared" si="4"/>
        <v>0</v>
      </c>
      <c r="H35" s="75" t="s">
        <v>108</v>
      </c>
      <c r="I35" s="75" t="s">
        <v>108</v>
      </c>
      <c r="J35" s="75" t="s">
        <v>108</v>
      </c>
      <c r="K35" s="75" t="s">
        <v>108</v>
      </c>
      <c r="L35" s="90"/>
    </row>
    <row r="36" spans="2:12" s="11" customFormat="1" ht="19.5" customHeight="1">
      <c r="B36" s="71" t="s">
        <v>139</v>
      </c>
      <c r="C36" s="88">
        <v>1047</v>
      </c>
      <c r="D36" s="75" t="s">
        <v>108</v>
      </c>
      <c r="E36" s="73">
        <v>-5.5</v>
      </c>
      <c r="F36" s="75">
        <v>-4.5</v>
      </c>
      <c r="G36" s="91">
        <f t="shared" si="4"/>
        <v>-4</v>
      </c>
      <c r="H36" s="73">
        <v>-1</v>
      </c>
      <c r="I36" s="73">
        <v>-1</v>
      </c>
      <c r="J36" s="73">
        <v>-1</v>
      </c>
      <c r="K36" s="73">
        <v>-1</v>
      </c>
      <c r="L36" s="90"/>
    </row>
    <row r="37" spans="2:12" s="11" customFormat="1" ht="18" customHeight="1">
      <c r="B37" s="71" t="s">
        <v>110</v>
      </c>
      <c r="C37" s="88">
        <v>1048</v>
      </c>
      <c r="D37" s="73"/>
      <c r="E37" s="73">
        <v>-566.5</v>
      </c>
      <c r="F37" s="73">
        <v>-515</v>
      </c>
      <c r="G37" s="91">
        <f t="shared" si="4"/>
        <v>-642</v>
      </c>
      <c r="H37" s="73">
        <v>-160.5</v>
      </c>
      <c r="I37" s="73">
        <v>-160.5</v>
      </c>
      <c r="J37" s="73">
        <v>-160.5</v>
      </c>
      <c r="K37" s="73">
        <v>-160.5</v>
      </c>
      <c r="L37" s="90"/>
    </row>
    <row r="38" spans="2:12" s="11" customFormat="1" ht="19.5" customHeight="1">
      <c r="B38" s="71" t="s">
        <v>111</v>
      </c>
      <c r="C38" s="88">
        <v>1049</v>
      </c>
      <c r="D38" s="73"/>
      <c r="E38" s="73">
        <v>-124.6</v>
      </c>
      <c r="F38" s="73">
        <v>-113.3</v>
      </c>
      <c r="G38" s="91">
        <f t="shared" si="4"/>
        <v>-141.2</v>
      </c>
      <c r="H38" s="73">
        <v>-35.3</v>
      </c>
      <c r="I38" s="73">
        <v>-35.3</v>
      </c>
      <c r="J38" s="73">
        <v>-35.3</v>
      </c>
      <c r="K38" s="73">
        <v>-35.3</v>
      </c>
      <c r="L38" s="90"/>
    </row>
    <row r="39" spans="2:12" s="11" customFormat="1" ht="51.75" customHeight="1">
      <c r="B39" s="71" t="s">
        <v>140</v>
      </c>
      <c r="C39" s="88">
        <v>1050</v>
      </c>
      <c r="D39" s="75" t="s">
        <v>108</v>
      </c>
      <c r="E39" s="75" t="s">
        <v>108</v>
      </c>
      <c r="F39" s="75" t="s">
        <v>108</v>
      </c>
      <c r="G39" s="89">
        <f t="shared" si="4"/>
        <v>0</v>
      </c>
      <c r="H39" s="75" t="s">
        <v>108</v>
      </c>
      <c r="I39" s="75" t="s">
        <v>108</v>
      </c>
      <c r="J39" s="75" t="s">
        <v>108</v>
      </c>
      <c r="K39" s="75" t="s">
        <v>108</v>
      </c>
      <c r="L39" s="90"/>
    </row>
    <row r="40" spans="2:12" s="11" customFormat="1" ht="64.5" customHeight="1">
      <c r="B40" s="71" t="s">
        <v>141</v>
      </c>
      <c r="C40" s="88">
        <v>1051</v>
      </c>
      <c r="D40" s="75" t="s">
        <v>108</v>
      </c>
      <c r="E40" s="75" t="s">
        <v>108</v>
      </c>
      <c r="F40" s="75" t="s">
        <v>108</v>
      </c>
      <c r="G40" s="89">
        <f t="shared" si="4"/>
        <v>0</v>
      </c>
      <c r="H40" s="75" t="s">
        <v>108</v>
      </c>
      <c r="I40" s="75" t="s">
        <v>108</v>
      </c>
      <c r="J40" s="75" t="s">
        <v>108</v>
      </c>
      <c r="K40" s="75" t="s">
        <v>108</v>
      </c>
      <c r="L40" s="69"/>
    </row>
    <row r="41" spans="2:12" s="11" customFormat="1" ht="48" customHeight="1">
      <c r="B41" s="71" t="s">
        <v>142</v>
      </c>
      <c r="C41" s="88">
        <v>1052</v>
      </c>
      <c r="D41" s="75" t="s">
        <v>108</v>
      </c>
      <c r="E41" s="75" t="s">
        <v>108</v>
      </c>
      <c r="F41" s="75" t="s">
        <v>108</v>
      </c>
      <c r="G41" s="89">
        <f t="shared" si="4"/>
        <v>0</v>
      </c>
      <c r="H41" s="75" t="s">
        <v>108</v>
      </c>
      <c r="I41" s="75" t="s">
        <v>108</v>
      </c>
      <c r="J41" s="75" t="s">
        <v>108</v>
      </c>
      <c r="K41" s="75" t="s">
        <v>108</v>
      </c>
      <c r="L41" s="69"/>
    </row>
    <row r="42" spans="2:12" s="11" customFormat="1" ht="31.5" customHeight="1">
      <c r="B42" s="71" t="s">
        <v>143</v>
      </c>
      <c r="C42" s="88">
        <v>1053</v>
      </c>
      <c r="D42" s="75" t="s">
        <v>108</v>
      </c>
      <c r="E42" s="75" t="s">
        <v>108</v>
      </c>
      <c r="F42" s="75" t="s">
        <v>108</v>
      </c>
      <c r="G42" s="89">
        <f t="shared" si="4"/>
        <v>0</v>
      </c>
      <c r="H42" s="75" t="s">
        <v>108</v>
      </c>
      <c r="I42" s="75" t="s">
        <v>108</v>
      </c>
      <c r="J42" s="75" t="s">
        <v>108</v>
      </c>
      <c r="K42" s="75" t="s">
        <v>108</v>
      </c>
      <c r="L42" s="69"/>
    </row>
    <row r="43" spans="2:12" s="11" customFormat="1" ht="33.75" customHeight="1">
      <c r="B43" s="92" t="s">
        <v>144</v>
      </c>
      <c r="C43" s="88">
        <v>1054</v>
      </c>
      <c r="D43" s="75" t="s">
        <v>108</v>
      </c>
      <c r="E43" s="73">
        <f>SUM(E44:E45)</f>
        <v>-9.4</v>
      </c>
      <c r="F43" s="73">
        <v>-9.4</v>
      </c>
      <c r="G43" s="91">
        <f>G45+G44</f>
        <v>-6.4</v>
      </c>
      <c r="H43" s="73">
        <f>H44+H45</f>
        <v>-1.6</v>
      </c>
      <c r="I43" s="73">
        <f>SUM(I44:I45)</f>
        <v>-1.6</v>
      </c>
      <c r="J43" s="73">
        <f>SUM(J44:J45)</f>
        <v>-1.6</v>
      </c>
      <c r="K43" s="73">
        <f>SUM(K44:K45)</f>
        <v>-1.6</v>
      </c>
      <c r="L43" s="69"/>
    </row>
    <row r="44" spans="2:12" s="11" customFormat="1" ht="52.5" customHeight="1">
      <c r="B44" s="93" t="s">
        <v>145</v>
      </c>
      <c r="C44" s="88" t="s">
        <v>146</v>
      </c>
      <c r="D44" s="75" t="s">
        <v>108</v>
      </c>
      <c r="E44" s="73">
        <v>-1.4</v>
      </c>
      <c r="F44" s="73">
        <v>-1.4</v>
      </c>
      <c r="G44" s="91">
        <f aca="true" t="shared" si="5" ref="G44:G53">SUM(H44:K44)</f>
        <v>-4.8</v>
      </c>
      <c r="H44" s="73">
        <v>-1.2</v>
      </c>
      <c r="I44" s="73">
        <v>-1.2</v>
      </c>
      <c r="J44" s="73">
        <v>-1.2</v>
      </c>
      <c r="K44" s="73">
        <v>-1.2</v>
      </c>
      <c r="L44" s="69"/>
    </row>
    <row r="45" spans="2:12" s="11" customFormat="1" ht="30" customHeight="1">
      <c r="B45" s="94" t="s">
        <v>147</v>
      </c>
      <c r="C45" s="88" t="s">
        <v>148</v>
      </c>
      <c r="D45" s="75" t="s">
        <v>108</v>
      </c>
      <c r="E45" s="73">
        <v>-8</v>
      </c>
      <c r="F45" s="73">
        <v>-8</v>
      </c>
      <c r="G45" s="91">
        <f t="shared" si="5"/>
        <v>-1.6</v>
      </c>
      <c r="H45" s="73">
        <v>-0.4</v>
      </c>
      <c r="I45" s="73">
        <v>-0.4</v>
      </c>
      <c r="J45" s="73">
        <v>-0.4</v>
      </c>
      <c r="K45" s="73">
        <v>-0.4</v>
      </c>
      <c r="L45" s="69"/>
    </row>
    <row r="46" spans="2:12" s="11" customFormat="1" ht="32.25" customHeight="1">
      <c r="B46" s="71" t="s">
        <v>149</v>
      </c>
      <c r="C46" s="88">
        <v>1055</v>
      </c>
      <c r="D46" s="75" t="s">
        <v>108</v>
      </c>
      <c r="E46" s="75" t="s">
        <v>108</v>
      </c>
      <c r="F46" s="75" t="s">
        <v>108</v>
      </c>
      <c r="G46" s="89">
        <f t="shared" si="5"/>
        <v>0</v>
      </c>
      <c r="H46" s="75" t="s">
        <v>108</v>
      </c>
      <c r="I46" s="75" t="s">
        <v>108</v>
      </c>
      <c r="J46" s="75" t="s">
        <v>108</v>
      </c>
      <c r="K46" s="75" t="s">
        <v>108</v>
      </c>
      <c r="L46" s="69"/>
    </row>
    <row r="47" spans="2:12" s="11" customFormat="1" ht="22.5" customHeight="1">
      <c r="B47" s="71" t="s">
        <v>150</v>
      </c>
      <c r="C47" s="88">
        <v>1056</v>
      </c>
      <c r="D47" s="75" t="s">
        <v>108</v>
      </c>
      <c r="E47" s="73" t="s">
        <v>108</v>
      </c>
      <c r="F47" s="75" t="s">
        <v>108</v>
      </c>
      <c r="G47" s="91">
        <f t="shared" si="5"/>
        <v>-5</v>
      </c>
      <c r="H47" s="75" t="s">
        <v>108</v>
      </c>
      <c r="I47" s="95">
        <v>-2.5</v>
      </c>
      <c r="J47" s="96" t="s">
        <v>108</v>
      </c>
      <c r="K47" s="95">
        <v>-2.5</v>
      </c>
      <c r="L47" s="69"/>
    </row>
    <row r="48" spans="2:12" s="11" customFormat="1" ht="17.25" customHeight="1">
      <c r="B48" s="71" t="s">
        <v>151</v>
      </c>
      <c r="C48" s="88">
        <v>1057</v>
      </c>
      <c r="D48" s="75" t="s">
        <v>108</v>
      </c>
      <c r="E48" s="73" t="s">
        <v>108</v>
      </c>
      <c r="F48" s="75" t="s">
        <v>108</v>
      </c>
      <c r="G48" s="91">
        <f t="shared" si="5"/>
        <v>0</v>
      </c>
      <c r="H48" s="75" t="s">
        <v>108</v>
      </c>
      <c r="I48" s="75" t="s">
        <v>108</v>
      </c>
      <c r="J48" s="75" t="s">
        <v>108</v>
      </c>
      <c r="K48" s="75" t="s">
        <v>108</v>
      </c>
      <c r="L48" s="69"/>
    </row>
    <row r="49" spans="2:12" ht="35.25" customHeight="1">
      <c r="B49" s="71" t="s">
        <v>152</v>
      </c>
      <c r="C49" s="88">
        <v>1058</v>
      </c>
      <c r="D49" s="75" t="s">
        <v>108</v>
      </c>
      <c r="E49" s="73">
        <v>-3.8</v>
      </c>
      <c r="F49" s="95">
        <v>-3.8</v>
      </c>
      <c r="G49" s="91">
        <f t="shared" si="5"/>
        <v>-6.5</v>
      </c>
      <c r="H49" s="73">
        <v>-1.7</v>
      </c>
      <c r="I49" s="73">
        <v>-1.4</v>
      </c>
      <c r="J49" s="73">
        <v>-1.7</v>
      </c>
      <c r="K49" s="73">
        <v>-1.7</v>
      </c>
      <c r="L49" s="69"/>
    </row>
    <row r="50" spans="2:12" s="11" customFormat="1" ht="36" customHeight="1">
      <c r="B50" s="71" t="s">
        <v>153</v>
      </c>
      <c r="C50" s="88">
        <v>1059</v>
      </c>
      <c r="D50" s="75" t="s">
        <v>108</v>
      </c>
      <c r="E50" s="75" t="s">
        <v>108</v>
      </c>
      <c r="F50" s="75" t="s">
        <v>108</v>
      </c>
      <c r="G50" s="89">
        <f t="shared" si="5"/>
        <v>0</v>
      </c>
      <c r="H50" s="75" t="s">
        <v>108</v>
      </c>
      <c r="I50" s="75" t="s">
        <v>108</v>
      </c>
      <c r="J50" s="75" t="s">
        <v>108</v>
      </c>
      <c r="K50" s="75" t="s">
        <v>108</v>
      </c>
      <c r="L50" s="69"/>
    </row>
    <row r="51" spans="2:12" s="11" customFormat="1" ht="57" customHeight="1">
      <c r="B51" s="71" t="s">
        <v>154</v>
      </c>
      <c r="C51" s="88">
        <v>1060</v>
      </c>
      <c r="D51" s="75" t="s">
        <v>108</v>
      </c>
      <c r="E51" s="75" t="s">
        <v>108</v>
      </c>
      <c r="F51" s="75" t="s">
        <v>108</v>
      </c>
      <c r="G51" s="89">
        <f t="shared" si="5"/>
        <v>0</v>
      </c>
      <c r="H51" s="75" t="s">
        <v>108</v>
      </c>
      <c r="I51" s="75" t="s">
        <v>108</v>
      </c>
      <c r="J51" s="75" t="s">
        <v>108</v>
      </c>
      <c r="K51" s="75" t="s">
        <v>108</v>
      </c>
      <c r="L51" s="69"/>
    </row>
    <row r="52" spans="2:12" s="11" customFormat="1" ht="33" customHeight="1">
      <c r="B52" s="97" t="s">
        <v>155</v>
      </c>
      <c r="C52" s="98">
        <v>1061</v>
      </c>
      <c r="D52" s="99" t="s">
        <v>108</v>
      </c>
      <c r="E52" s="99" t="s">
        <v>108</v>
      </c>
      <c r="F52" s="99" t="s">
        <v>108</v>
      </c>
      <c r="G52" s="89">
        <f t="shared" si="5"/>
        <v>0</v>
      </c>
      <c r="H52" s="75" t="s">
        <v>108</v>
      </c>
      <c r="I52" s="99" t="s">
        <v>108</v>
      </c>
      <c r="J52" s="99" t="s">
        <v>108</v>
      </c>
      <c r="K52" s="99" t="s">
        <v>108</v>
      </c>
      <c r="L52" s="69"/>
    </row>
    <row r="53" spans="2:12" s="11" customFormat="1" ht="33" customHeight="1">
      <c r="B53" s="71" t="s">
        <v>156</v>
      </c>
      <c r="C53" s="88">
        <v>1062</v>
      </c>
      <c r="D53" s="73"/>
      <c r="E53" s="73">
        <f>SUM(E54:E57)</f>
        <v>-43.699999999999996</v>
      </c>
      <c r="F53" s="73">
        <f>SUM(F54:F57)</f>
        <v>-40.099999999999994</v>
      </c>
      <c r="G53" s="91">
        <f t="shared" si="5"/>
        <v>-51.6</v>
      </c>
      <c r="H53" s="100">
        <f>SUM(H54:H57)</f>
        <v>-11.6</v>
      </c>
      <c r="I53" s="100">
        <f>SUM(I54:I57)</f>
        <v>-14.2</v>
      </c>
      <c r="J53" s="100">
        <f>SUM(J54:J57)</f>
        <v>-11.7</v>
      </c>
      <c r="K53" s="100">
        <f>SUM(K54:K57)</f>
        <v>-14.1</v>
      </c>
      <c r="L53" s="69"/>
    </row>
    <row r="54" spans="2:12" s="11" customFormat="1" ht="25.5" customHeight="1">
      <c r="B54" s="101" t="s">
        <v>157</v>
      </c>
      <c r="C54" s="31" t="s">
        <v>158</v>
      </c>
      <c r="D54" s="73"/>
      <c r="F54" s="73">
        <v>-0.3</v>
      </c>
      <c r="G54" s="91"/>
      <c r="H54" s="100"/>
      <c r="I54" s="100"/>
      <c r="J54" s="100"/>
      <c r="K54" s="100"/>
      <c r="L54" s="69"/>
    </row>
    <row r="55" spans="2:12" s="11" customFormat="1" ht="25.5" customHeight="1">
      <c r="B55" s="101" t="s">
        <v>159</v>
      </c>
      <c r="C55" s="31" t="s">
        <v>160</v>
      </c>
      <c r="D55" s="73"/>
      <c r="E55" s="73">
        <v>-39.4</v>
      </c>
      <c r="F55" s="73">
        <v>-35.1</v>
      </c>
      <c r="G55" s="91">
        <f>SUM(H55:K55)</f>
        <v>-46.6</v>
      </c>
      <c r="H55" s="100">
        <v>-11.6</v>
      </c>
      <c r="I55" s="100">
        <v>-11.7</v>
      </c>
      <c r="J55" s="100">
        <v>-11.7</v>
      </c>
      <c r="K55" s="100">
        <v>-11.6</v>
      </c>
      <c r="L55" s="69"/>
    </row>
    <row r="56" spans="2:12" s="11" customFormat="1" ht="31.5" customHeight="1">
      <c r="B56" s="101" t="s">
        <v>161</v>
      </c>
      <c r="C56" s="31" t="s">
        <v>162</v>
      </c>
      <c r="D56" s="73"/>
      <c r="E56" s="73"/>
      <c r="F56" s="73">
        <v>-0.4</v>
      </c>
      <c r="G56" s="91"/>
      <c r="H56" s="100"/>
      <c r="I56" s="100"/>
      <c r="J56" s="100"/>
      <c r="K56" s="100"/>
      <c r="L56" s="69"/>
    </row>
    <row r="57" spans="2:12" s="11" customFormat="1" ht="48.75" customHeight="1">
      <c r="B57" s="101" t="s">
        <v>163</v>
      </c>
      <c r="C57" s="31" t="s">
        <v>164</v>
      </c>
      <c r="D57" s="73"/>
      <c r="E57" s="73">
        <v>-4.3</v>
      </c>
      <c r="F57" s="73">
        <v>-4.3</v>
      </c>
      <c r="G57" s="91">
        <v>-5</v>
      </c>
      <c r="H57" s="100"/>
      <c r="I57" s="100">
        <v>-2.5</v>
      </c>
      <c r="J57" s="100"/>
      <c r="K57" s="100">
        <v>-2.5</v>
      </c>
      <c r="L57" s="69"/>
    </row>
    <row r="58" spans="2:12" s="11" customFormat="1" ht="19.5" customHeight="1">
      <c r="B58" s="66" t="s">
        <v>165</v>
      </c>
      <c r="C58" s="67">
        <v>1070</v>
      </c>
      <c r="D58" s="102">
        <f>SUM(D59:D65)</f>
        <v>0</v>
      </c>
      <c r="E58" s="102">
        <f>SUM(E59:E65)</f>
        <v>0</v>
      </c>
      <c r="F58" s="102">
        <f>SUM(F59:F65)</f>
        <v>0</v>
      </c>
      <c r="G58" s="102">
        <f aca="true" t="shared" si="6" ref="G58:G71">SUM(H58:K58)</f>
        <v>0</v>
      </c>
      <c r="H58" s="102">
        <f>SUM(H59:H65)</f>
        <v>0</v>
      </c>
      <c r="I58" s="102">
        <f>SUM(I59:I65)</f>
        <v>0</v>
      </c>
      <c r="J58" s="102">
        <f>SUM(J59:J65)</f>
        <v>0</v>
      </c>
      <c r="K58" s="102">
        <f>SUM(K59:K65)</f>
        <v>0</v>
      </c>
      <c r="L58" s="69"/>
    </row>
    <row r="59" spans="2:12" s="11" customFormat="1" ht="23.25" customHeight="1">
      <c r="B59" s="71" t="s">
        <v>166</v>
      </c>
      <c r="C59" s="88">
        <v>1071</v>
      </c>
      <c r="D59" s="75" t="s">
        <v>108</v>
      </c>
      <c r="E59" s="75" t="s">
        <v>108</v>
      </c>
      <c r="F59" s="75" t="s">
        <v>108</v>
      </c>
      <c r="G59" s="89">
        <f t="shared" si="6"/>
        <v>0</v>
      </c>
      <c r="H59" s="75" t="s">
        <v>108</v>
      </c>
      <c r="I59" s="75" t="s">
        <v>108</v>
      </c>
      <c r="J59" s="75" t="s">
        <v>108</v>
      </c>
      <c r="K59" s="75" t="s">
        <v>108</v>
      </c>
      <c r="L59" s="69"/>
    </row>
    <row r="60" spans="2:12" s="11" customFormat="1" ht="20.25" customHeight="1">
      <c r="B60" s="71" t="s">
        <v>167</v>
      </c>
      <c r="C60" s="88">
        <v>1072</v>
      </c>
      <c r="D60" s="75" t="s">
        <v>108</v>
      </c>
      <c r="E60" s="75" t="s">
        <v>108</v>
      </c>
      <c r="F60" s="75" t="s">
        <v>108</v>
      </c>
      <c r="G60" s="89">
        <f t="shared" si="6"/>
        <v>0</v>
      </c>
      <c r="H60" s="75" t="s">
        <v>108</v>
      </c>
      <c r="I60" s="75" t="s">
        <v>108</v>
      </c>
      <c r="J60" s="75" t="s">
        <v>108</v>
      </c>
      <c r="K60" s="75" t="s">
        <v>108</v>
      </c>
      <c r="L60" s="69"/>
    </row>
    <row r="61" spans="2:12" s="11" customFormat="1" ht="21" customHeight="1">
      <c r="B61" s="71" t="s">
        <v>168</v>
      </c>
      <c r="C61" s="88">
        <v>1073</v>
      </c>
      <c r="D61" s="75" t="s">
        <v>108</v>
      </c>
      <c r="E61" s="75" t="s">
        <v>108</v>
      </c>
      <c r="F61" s="75" t="s">
        <v>108</v>
      </c>
      <c r="G61" s="89">
        <f t="shared" si="6"/>
        <v>0</v>
      </c>
      <c r="H61" s="75" t="s">
        <v>108</v>
      </c>
      <c r="I61" s="75" t="s">
        <v>108</v>
      </c>
      <c r="J61" s="75" t="s">
        <v>108</v>
      </c>
      <c r="K61" s="75" t="s">
        <v>108</v>
      </c>
      <c r="L61" s="69"/>
    </row>
    <row r="62" spans="2:12" s="44" customFormat="1" ht="33.75" customHeight="1">
      <c r="B62" s="71" t="s">
        <v>169</v>
      </c>
      <c r="C62" s="88">
        <v>1074</v>
      </c>
      <c r="D62" s="75" t="s">
        <v>108</v>
      </c>
      <c r="E62" s="75" t="s">
        <v>108</v>
      </c>
      <c r="F62" s="75" t="s">
        <v>108</v>
      </c>
      <c r="G62" s="89">
        <f t="shared" si="6"/>
        <v>0</v>
      </c>
      <c r="H62" s="75" t="s">
        <v>108</v>
      </c>
      <c r="I62" s="75" t="s">
        <v>108</v>
      </c>
      <c r="J62" s="75" t="s">
        <v>108</v>
      </c>
      <c r="K62" s="75" t="s">
        <v>108</v>
      </c>
      <c r="L62" s="69"/>
    </row>
    <row r="63" spans="2:12" ht="18.75" customHeight="1">
      <c r="B63" s="71" t="s">
        <v>170</v>
      </c>
      <c r="C63" s="88">
        <v>1075</v>
      </c>
      <c r="D63" s="75" t="s">
        <v>108</v>
      </c>
      <c r="E63" s="75" t="s">
        <v>108</v>
      </c>
      <c r="F63" s="75" t="s">
        <v>108</v>
      </c>
      <c r="G63" s="89">
        <f t="shared" si="6"/>
        <v>0</v>
      </c>
      <c r="H63" s="75" t="s">
        <v>108</v>
      </c>
      <c r="I63" s="75" t="s">
        <v>108</v>
      </c>
      <c r="J63" s="75" t="s">
        <v>108</v>
      </c>
      <c r="K63" s="75" t="s">
        <v>108</v>
      </c>
      <c r="L63" s="69"/>
    </row>
    <row r="64" spans="2:12" ht="19.5" customHeight="1">
      <c r="B64" s="71" t="s">
        <v>171</v>
      </c>
      <c r="C64" s="88">
        <v>1076</v>
      </c>
      <c r="D64" s="75" t="s">
        <v>108</v>
      </c>
      <c r="E64" s="75" t="s">
        <v>108</v>
      </c>
      <c r="F64" s="75" t="s">
        <v>108</v>
      </c>
      <c r="G64" s="89">
        <f t="shared" si="6"/>
        <v>0</v>
      </c>
      <c r="H64" s="75" t="s">
        <v>108</v>
      </c>
      <c r="I64" s="75" t="s">
        <v>108</v>
      </c>
      <c r="J64" s="75" t="s">
        <v>108</v>
      </c>
      <c r="K64" s="75" t="s">
        <v>108</v>
      </c>
      <c r="L64" s="69"/>
    </row>
    <row r="65" spans="2:12" ht="30" customHeight="1">
      <c r="B65" s="71" t="s">
        <v>172</v>
      </c>
      <c r="C65" s="88">
        <v>1077</v>
      </c>
      <c r="D65" s="75" t="s">
        <v>108</v>
      </c>
      <c r="E65" s="75" t="s">
        <v>108</v>
      </c>
      <c r="F65" s="75" t="s">
        <v>108</v>
      </c>
      <c r="G65" s="89">
        <f t="shared" si="6"/>
        <v>0</v>
      </c>
      <c r="H65" s="75" t="s">
        <v>108</v>
      </c>
      <c r="I65" s="75" t="s">
        <v>108</v>
      </c>
      <c r="J65" s="75" t="s">
        <v>108</v>
      </c>
      <c r="K65" s="75" t="s">
        <v>108</v>
      </c>
      <c r="L65" s="69"/>
    </row>
    <row r="66" spans="2:12" ht="25.5" customHeight="1">
      <c r="B66" s="103" t="s">
        <v>173</v>
      </c>
      <c r="C66" s="67">
        <v>1080</v>
      </c>
      <c r="D66" s="102">
        <f>SUM(D67:D71)</f>
        <v>0</v>
      </c>
      <c r="E66" s="102">
        <f>SUM(E67:E71)</f>
        <v>0</v>
      </c>
      <c r="F66" s="102">
        <f>SUM(F67:F71)</f>
        <v>0</v>
      </c>
      <c r="G66" s="102">
        <f t="shared" si="6"/>
        <v>0</v>
      </c>
      <c r="H66" s="102">
        <f>SUM(H67:H71)</f>
        <v>0</v>
      </c>
      <c r="I66" s="102">
        <f>SUM(I67:I71)</f>
        <v>0</v>
      </c>
      <c r="J66" s="102">
        <f>SUM(J67:J71)</f>
        <v>0</v>
      </c>
      <c r="K66" s="102">
        <f>SUM(K67:K71)</f>
        <v>0</v>
      </c>
      <c r="L66" s="69"/>
    </row>
    <row r="67" spans="2:12" ht="24" customHeight="1">
      <c r="B67" s="71" t="s">
        <v>174</v>
      </c>
      <c r="C67" s="88">
        <v>1081</v>
      </c>
      <c r="D67" s="75" t="s">
        <v>108</v>
      </c>
      <c r="E67" s="75" t="s">
        <v>108</v>
      </c>
      <c r="F67" s="75" t="s">
        <v>108</v>
      </c>
      <c r="G67" s="89">
        <f t="shared" si="6"/>
        <v>0</v>
      </c>
      <c r="H67" s="75" t="s">
        <v>108</v>
      </c>
      <c r="I67" s="75" t="s">
        <v>108</v>
      </c>
      <c r="J67" s="75" t="s">
        <v>108</v>
      </c>
      <c r="K67" s="75" t="s">
        <v>108</v>
      </c>
      <c r="L67" s="69"/>
    </row>
    <row r="68" spans="2:12" ht="30.75" customHeight="1">
      <c r="B68" s="71" t="s">
        <v>175</v>
      </c>
      <c r="C68" s="88">
        <v>1082</v>
      </c>
      <c r="D68" s="75" t="s">
        <v>108</v>
      </c>
      <c r="E68" s="75" t="s">
        <v>108</v>
      </c>
      <c r="F68" s="75" t="s">
        <v>108</v>
      </c>
      <c r="G68" s="89">
        <f t="shared" si="6"/>
        <v>0</v>
      </c>
      <c r="H68" s="75" t="s">
        <v>108</v>
      </c>
      <c r="I68" s="75" t="s">
        <v>108</v>
      </c>
      <c r="J68" s="75" t="s">
        <v>108</v>
      </c>
      <c r="K68" s="75" t="s">
        <v>108</v>
      </c>
      <c r="L68" s="69"/>
    </row>
    <row r="69" spans="2:12" ht="33.75" customHeight="1">
      <c r="B69" s="71" t="s">
        <v>176</v>
      </c>
      <c r="C69" s="88">
        <v>1083</v>
      </c>
      <c r="D69" s="75" t="s">
        <v>108</v>
      </c>
      <c r="E69" s="75" t="s">
        <v>108</v>
      </c>
      <c r="F69" s="75" t="s">
        <v>108</v>
      </c>
      <c r="G69" s="89">
        <f t="shared" si="6"/>
        <v>0</v>
      </c>
      <c r="H69" s="75" t="s">
        <v>108</v>
      </c>
      <c r="I69" s="75" t="s">
        <v>108</v>
      </c>
      <c r="J69" s="75" t="s">
        <v>108</v>
      </c>
      <c r="K69" s="75" t="s">
        <v>108</v>
      </c>
      <c r="L69" s="69"/>
    </row>
    <row r="70" spans="2:12" ht="18.75" customHeight="1">
      <c r="B70" s="71" t="s">
        <v>131</v>
      </c>
      <c r="C70" s="88">
        <v>1084</v>
      </c>
      <c r="D70" s="75" t="s">
        <v>108</v>
      </c>
      <c r="E70" s="75" t="s">
        <v>108</v>
      </c>
      <c r="F70" s="75" t="s">
        <v>108</v>
      </c>
      <c r="G70" s="89">
        <f t="shared" si="6"/>
        <v>0</v>
      </c>
      <c r="H70" s="75" t="s">
        <v>108</v>
      </c>
      <c r="I70" s="75" t="s">
        <v>108</v>
      </c>
      <c r="J70" s="75" t="s">
        <v>108</v>
      </c>
      <c r="K70" s="75" t="s">
        <v>108</v>
      </c>
      <c r="L70" s="69"/>
    </row>
    <row r="71" spans="2:12" s="44" customFormat="1" ht="30.75" customHeight="1">
      <c r="B71" s="71" t="s">
        <v>177</v>
      </c>
      <c r="C71" s="88">
        <v>1085</v>
      </c>
      <c r="D71" s="75" t="s">
        <v>108</v>
      </c>
      <c r="E71" s="75" t="s">
        <v>108</v>
      </c>
      <c r="F71" s="75" t="s">
        <v>108</v>
      </c>
      <c r="G71" s="89">
        <f t="shared" si="6"/>
        <v>0</v>
      </c>
      <c r="H71" s="75" t="s">
        <v>108</v>
      </c>
      <c r="I71" s="75" t="s">
        <v>108</v>
      </c>
      <c r="J71" s="75" t="s">
        <v>108</v>
      </c>
      <c r="K71" s="75" t="s">
        <v>108</v>
      </c>
      <c r="L71" s="69"/>
    </row>
    <row r="72" spans="2:12" ht="35.25" customHeight="1">
      <c r="B72" s="85" t="s">
        <v>51</v>
      </c>
      <c r="C72" s="67">
        <v>1100</v>
      </c>
      <c r="D72" s="86">
        <f>D26+D27+D29+D58+D66</f>
        <v>0</v>
      </c>
      <c r="E72" s="86">
        <f>E26+E27+E29+E58+E66</f>
        <v>18.499999999999773</v>
      </c>
      <c r="F72" s="86">
        <f>F26+F27+F29+F58+F66</f>
        <v>18.500000000000114</v>
      </c>
      <c r="G72" s="86">
        <f>G26+G27+G29+G58+G66</f>
        <v>28.200000000000045</v>
      </c>
      <c r="H72" s="86">
        <f>H26+H27+H29+H58+H66</f>
        <v>6.099999999999966</v>
      </c>
      <c r="I72" s="86">
        <f>I26+I29+I58+I66</f>
        <v>4.099999999999966</v>
      </c>
      <c r="J72" s="86">
        <f>J26+J29+J58+J66</f>
        <v>9.499999999999972</v>
      </c>
      <c r="K72" s="86">
        <f>K26+K27+K29+K58+K66</f>
        <v>8.500000000000057</v>
      </c>
      <c r="L72" s="87"/>
    </row>
    <row r="73" spans="2:12" ht="31.5" customHeight="1">
      <c r="B73" s="66" t="s">
        <v>178</v>
      </c>
      <c r="C73" s="67">
        <v>1110</v>
      </c>
      <c r="D73" s="102"/>
      <c r="E73" s="102"/>
      <c r="F73" s="102"/>
      <c r="G73" s="102">
        <f aca="true" t="shared" si="7" ref="G73:G89">SUM(H73:K73)</f>
        <v>0</v>
      </c>
      <c r="H73" s="102"/>
      <c r="I73" s="102"/>
      <c r="J73" s="102"/>
      <c r="K73" s="102"/>
      <c r="L73" s="69"/>
    </row>
    <row r="74" spans="2:12" s="44" customFormat="1" ht="36" customHeight="1">
      <c r="B74" s="66" t="s">
        <v>179</v>
      </c>
      <c r="C74" s="67">
        <v>1120</v>
      </c>
      <c r="D74" s="102"/>
      <c r="E74" s="102"/>
      <c r="F74" s="102"/>
      <c r="G74" s="102">
        <f t="shared" si="7"/>
        <v>0</v>
      </c>
      <c r="H74" s="102"/>
      <c r="I74" s="102"/>
      <c r="J74" s="102"/>
      <c r="K74" s="102"/>
      <c r="L74" s="69"/>
    </row>
    <row r="75" spans="2:12" ht="30.75" customHeight="1">
      <c r="B75" s="66" t="s">
        <v>180</v>
      </c>
      <c r="C75" s="67">
        <v>1130</v>
      </c>
      <c r="D75" s="89" t="s">
        <v>108</v>
      </c>
      <c r="E75" s="89" t="s">
        <v>108</v>
      </c>
      <c r="F75" s="89" t="s">
        <v>108</v>
      </c>
      <c r="G75" s="89">
        <f t="shared" si="7"/>
        <v>0</v>
      </c>
      <c r="H75" s="89" t="s">
        <v>108</v>
      </c>
      <c r="I75" s="89" t="s">
        <v>108</v>
      </c>
      <c r="J75" s="89" t="s">
        <v>108</v>
      </c>
      <c r="K75" s="89" t="s">
        <v>108</v>
      </c>
      <c r="L75" s="69"/>
    </row>
    <row r="76" spans="2:12" ht="38.25" customHeight="1">
      <c r="B76" s="104" t="s">
        <v>181</v>
      </c>
      <c r="C76" s="105">
        <v>1140</v>
      </c>
      <c r="D76" s="106" t="s">
        <v>108</v>
      </c>
      <c r="E76" s="106" t="s">
        <v>108</v>
      </c>
      <c r="F76" s="106" t="s">
        <v>108</v>
      </c>
      <c r="G76" s="106">
        <f t="shared" si="7"/>
        <v>0</v>
      </c>
      <c r="H76" s="106" t="s">
        <v>108</v>
      </c>
      <c r="I76" s="106" t="s">
        <v>108</v>
      </c>
      <c r="J76" s="106" t="s">
        <v>108</v>
      </c>
      <c r="K76" s="106" t="s">
        <v>108</v>
      </c>
      <c r="L76" s="69"/>
    </row>
    <row r="77" spans="2:12" ht="36" customHeight="1">
      <c r="B77" s="104" t="s">
        <v>182</v>
      </c>
      <c r="C77" s="105">
        <v>1150</v>
      </c>
      <c r="D77" s="106"/>
      <c r="E77" s="107">
        <f>SUM(E78)</f>
        <v>500</v>
      </c>
      <c r="F77" s="107">
        <f>SUM(F78)</f>
        <v>500</v>
      </c>
      <c r="G77" s="108">
        <f t="shared" si="7"/>
        <v>0</v>
      </c>
      <c r="H77" s="108">
        <f>H78</f>
        <v>0</v>
      </c>
      <c r="I77" s="108">
        <f>I78</f>
        <v>0</v>
      </c>
      <c r="J77" s="108">
        <f>J78</f>
        <v>0</v>
      </c>
      <c r="K77" s="108">
        <f>K78</f>
        <v>0</v>
      </c>
      <c r="L77" s="69"/>
    </row>
    <row r="78" spans="2:12" ht="82.5" customHeight="1">
      <c r="B78" s="77" t="s">
        <v>183</v>
      </c>
      <c r="C78" s="105" t="s">
        <v>184</v>
      </c>
      <c r="D78" s="106"/>
      <c r="E78" s="108">
        <v>500</v>
      </c>
      <c r="F78" s="107">
        <v>500</v>
      </c>
      <c r="G78" s="108">
        <f t="shared" si="7"/>
        <v>0</v>
      </c>
      <c r="H78" s="109">
        <v>0</v>
      </c>
      <c r="I78" s="108"/>
      <c r="J78" s="109">
        <v>0</v>
      </c>
      <c r="K78" s="109">
        <v>0</v>
      </c>
      <c r="L78" s="69"/>
    </row>
    <row r="79" spans="2:12" s="44" customFormat="1" ht="24" customHeight="1">
      <c r="B79" s="77" t="s">
        <v>131</v>
      </c>
      <c r="C79" s="110">
        <v>1151</v>
      </c>
      <c r="D79" s="80"/>
      <c r="E79" s="80"/>
      <c r="F79" s="80"/>
      <c r="G79" s="108">
        <f t="shared" si="7"/>
        <v>0</v>
      </c>
      <c r="H79" s="79"/>
      <c r="I79" s="79"/>
      <c r="J79" s="80"/>
      <c r="K79" s="80"/>
      <c r="L79" s="69"/>
    </row>
    <row r="80" spans="2:12" ht="35.25" customHeight="1">
      <c r="B80" s="104" t="s">
        <v>185</v>
      </c>
      <c r="C80" s="105">
        <v>1160</v>
      </c>
      <c r="D80" s="111" t="s">
        <v>108</v>
      </c>
      <c r="E80" s="112">
        <f>SUM(E81)</f>
        <v>-500</v>
      </c>
      <c r="F80" s="112">
        <f>SUM(F81)</f>
        <v>-500</v>
      </c>
      <c r="G80" s="109">
        <f t="shared" si="7"/>
        <v>0</v>
      </c>
      <c r="H80" s="109" t="str">
        <f>H81</f>
        <v>(    )</v>
      </c>
      <c r="I80" s="109">
        <f>I81</f>
        <v>0</v>
      </c>
      <c r="J80" s="109" t="str">
        <f>J81</f>
        <v>(    )</v>
      </c>
      <c r="K80" s="109" t="str">
        <f>K81</f>
        <v>(    )</v>
      </c>
      <c r="L80" s="69"/>
    </row>
    <row r="81" spans="2:12" ht="34.5" customHeight="1">
      <c r="B81" s="113" t="s">
        <v>186</v>
      </c>
      <c r="C81" s="105" t="s">
        <v>187</v>
      </c>
      <c r="D81" s="106" t="s">
        <v>108</v>
      </c>
      <c r="E81" s="108">
        <v>-500</v>
      </c>
      <c r="F81" s="114">
        <v>-500</v>
      </c>
      <c r="G81" s="108">
        <f t="shared" si="7"/>
        <v>0</v>
      </c>
      <c r="H81" s="108" t="s">
        <v>108</v>
      </c>
      <c r="I81" s="108"/>
      <c r="J81" s="80" t="s">
        <v>108</v>
      </c>
      <c r="K81" s="80" t="s">
        <v>108</v>
      </c>
      <c r="L81" s="69"/>
    </row>
    <row r="82" spans="2:12" ht="26.25" customHeight="1">
      <c r="B82" s="77" t="s">
        <v>131</v>
      </c>
      <c r="C82" s="110">
        <v>1161</v>
      </c>
      <c r="D82" s="80" t="s">
        <v>108</v>
      </c>
      <c r="E82" s="80" t="s">
        <v>108</v>
      </c>
      <c r="F82" s="80" t="s">
        <v>108</v>
      </c>
      <c r="G82" s="106">
        <f t="shared" si="7"/>
        <v>0</v>
      </c>
      <c r="H82" s="80" t="s">
        <v>108</v>
      </c>
      <c r="I82" s="80" t="s">
        <v>108</v>
      </c>
      <c r="J82" s="80" t="s">
        <v>108</v>
      </c>
      <c r="K82" s="80" t="s">
        <v>108</v>
      </c>
      <c r="L82" s="69"/>
    </row>
    <row r="83" spans="2:12" ht="32.25" customHeight="1">
      <c r="B83" s="115" t="s">
        <v>54</v>
      </c>
      <c r="C83" s="105">
        <v>1170</v>
      </c>
      <c r="D83" s="116">
        <f>SUM(D72,D73,D74,D75,D76,D77,D80)</f>
        <v>0</v>
      </c>
      <c r="E83" s="116">
        <f>SUM(E72,E73,E74,E75,E76,E77,E80)</f>
        <v>18.499999999999773</v>
      </c>
      <c r="F83" s="116">
        <f>SUM(F72,F73,F74,F75,F76,F77,F80)</f>
        <v>18.500000000000114</v>
      </c>
      <c r="G83" s="116">
        <f t="shared" si="7"/>
        <v>28.19999999999996</v>
      </c>
      <c r="H83" s="116">
        <f>SUM(H72,H73,H74,H75,H76,H77,H80)</f>
        <v>6.099999999999966</v>
      </c>
      <c r="I83" s="116">
        <f>SUM(I72,I73,I74,I75,I76,I77,I80)</f>
        <v>4.099999999999966</v>
      </c>
      <c r="J83" s="116">
        <f>SUM(J72,J73,J74,J75,J76,J77,J80)</f>
        <v>9.499999999999972</v>
      </c>
      <c r="K83" s="116">
        <f>SUM(K72,K73,K74,K75,K76,K77,K80)</f>
        <v>8.500000000000057</v>
      </c>
      <c r="L83" s="87"/>
    </row>
    <row r="84" spans="2:12" ht="32.25" customHeight="1">
      <c r="B84" s="104" t="s">
        <v>55</v>
      </c>
      <c r="C84" s="105">
        <v>1180</v>
      </c>
      <c r="D84" s="79"/>
      <c r="E84" s="79">
        <v>-3.3</v>
      </c>
      <c r="F84" s="79">
        <v>-3.3</v>
      </c>
      <c r="G84" s="108">
        <f t="shared" si="7"/>
        <v>-5.1</v>
      </c>
      <c r="H84" s="79">
        <v>-1.2</v>
      </c>
      <c r="I84" s="79">
        <v>-0.7</v>
      </c>
      <c r="J84" s="79">
        <v>-1.7</v>
      </c>
      <c r="K84" s="79">
        <v>-1.5</v>
      </c>
      <c r="L84" s="69"/>
    </row>
    <row r="85" spans="2:12" ht="48" customHeight="1">
      <c r="B85" s="117" t="s">
        <v>188</v>
      </c>
      <c r="C85" s="105">
        <v>1190</v>
      </c>
      <c r="D85" s="106"/>
      <c r="E85" s="106"/>
      <c r="F85" s="106"/>
      <c r="G85" s="106">
        <f t="shared" si="7"/>
        <v>0</v>
      </c>
      <c r="H85" s="106"/>
      <c r="I85" s="106"/>
      <c r="J85" s="106"/>
      <c r="K85" s="106"/>
      <c r="L85" s="69"/>
    </row>
    <row r="86" spans="2:12" ht="37.5" customHeight="1">
      <c r="B86" s="115" t="s">
        <v>189</v>
      </c>
      <c r="C86" s="105">
        <v>1200</v>
      </c>
      <c r="D86" s="118">
        <f>SUM(D83,D84,D85)</f>
        <v>0</v>
      </c>
      <c r="E86" s="118">
        <f>SUM(E83,E84,E85)</f>
        <v>15.199999999999772</v>
      </c>
      <c r="F86" s="118">
        <f>SUM(F83,F84,F85)</f>
        <v>15.200000000000113</v>
      </c>
      <c r="G86" s="116">
        <f t="shared" si="7"/>
        <v>23.09999999999996</v>
      </c>
      <c r="H86" s="116">
        <f>SUM(H83,H84,H85)</f>
        <v>4.899999999999966</v>
      </c>
      <c r="I86" s="116">
        <f>SUM(I83,I84,I85)</f>
        <v>3.3999999999999657</v>
      </c>
      <c r="J86" s="116">
        <f>SUM(J83,J84,J85)</f>
        <v>7.799999999999971</v>
      </c>
      <c r="K86" s="116">
        <f>SUM(K83,K84,K85)</f>
        <v>7.000000000000057</v>
      </c>
      <c r="L86" s="87"/>
    </row>
    <row r="87" spans="2:12" ht="19.5" customHeight="1">
      <c r="B87" s="77" t="s">
        <v>190</v>
      </c>
      <c r="C87" s="110">
        <v>1201</v>
      </c>
      <c r="D87" s="79"/>
      <c r="E87" s="79">
        <v>15.2</v>
      </c>
      <c r="F87" s="79">
        <v>15.2</v>
      </c>
      <c r="G87" s="108">
        <f t="shared" si="7"/>
        <v>23.1</v>
      </c>
      <c r="H87" s="79">
        <v>4.9</v>
      </c>
      <c r="I87" s="79">
        <v>3.4</v>
      </c>
      <c r="J87" s="79">
        <v>7.8</v>
      </c>
      <c r="K87" s="79">
        <v>7</v>
      </c>
      <c r="L87" s="69"/>
    </row>
    <row r="88" spans="2:12" ht="19.5" customHeight="1">
      <c r="B88" s="77" t="s">
        <v>191</v>
      </c>
      <c r="C88" s="110">
        <v>1202</v>
      </c>
      <c r="D88" s="80"/>
      <c r="E88" s="80"/>
      <c r="F88" s="80"/>
      <c r="G88" s="106">
        <f t="shared" si="7"/>
        <v>0</v>
      </c>
      <c r="H88" s="80" t="s">
        <v>108</v>
      </c>
      <c r="I88" s="80" t="s">
        <v>108</v>
      </c>
      <c r="J88" s="80" t="s">
        <v>108</v>
      </c>
      <c r="K88" s="80" t="s">
        <v>108</v>
      </c>
      <c r="L88" s="69"/>
    </row>
    <row r="89" spans="2:12" ht="18.75" customHeight="1">
      <c r="B89" s="77" t="s">
        <v>192</v>
      </c>
      <c r="C89" s="110">
        <v>1210</v>
      </c>
      <c r="D89" s="80"/>
      <c r="E89" s="80"/>
      <c r="F89" s="80"/>
      <c r="G89" s="106">
        <f t="shared" si="7"/>
        <v>0</v>
      </c>
      <c r="H89" s="80"/>
      <c r="I89" s="80"/>
      <c r="J89" s="80"/>
      <c r="K89" s="80"/>
      <c r="L89" s="119"/>
    </row>
    <row r="90" spans="2:12" ht="24" customHeight="1">
      <c r="B90" s="594" t="s">
        <v>193</v>
      </c>
      <c r="C90" s="594"/>
      <c r="D90" s="594"/>
      <c r="E90" s="594"/>
      <c r="F90" s="594"/>
      <c r="G90" s="594"/>
      <c r="H90" s="594"/>
      <c r="I90" s="594"/>
      <c r="J90" s="594"/>
      <c r="K90" s="594"/>
      <c r="L90" s="594"/>
    </row>
    <row r="91" spans="2:12" ht="54" customHeight="1">
      <c r="B91" s="120" t="s">
        <v>194</v>
      </c>
      <c r="C91" s="88">
        <v>1300</v>
      </c>
      <c r="D91" s="121"/>
      <c r="E91" s="122"/>
      <c r="F91" s="123"/>
      <c r="G91" s="124">
        <f>SUM(H91:K91)</f>
        <v>0</v>
      </c>
      <c r="H91" s="125">
        <v>0</v>
      </c>
      <c r="I91" s="125">
        <v>0</v>
      </c>
      <c r="J91" s="125">
        <v>0</v>
      </c>
      <c r="K91" s="125">
        <v>0</v>
      </c>
      <c r="L91" s="69"/>
    </row>
    <row r="92" spans="2:12" ht="55.5" customHeight="1">
      <c r="B92" s="126" t="s">
        <v>195</v>
      </c>
      <c r="C92" s="88">
        <v>1310</v>
      </c>
      <c r="D92" s="47"/>
      <c r="E92" s="53"/>
      <c r="F92" s="53"/>
      <c r="G92" s="89">
        <f>SUM(H92:K92)</f>
        <v>0</v>
      </c>
      <c r="H92" s="75"/>
      <c r="I92" s="75"/>
      <c r="J92" s="75"/>
      <c r="K92" s="75"/>
      <c r="L92" s="69"/>
    </row>
    <row r="93" spans="2:12" ht="29.25" customHeight="1">
      <c r="B93" s="120" t="s">
        <v>196</v>
      </c>
      <c r="C93" s="88">
        <v>1320</v>
      </c>
      <c r="D93" s="47"/>
      <c r="E93" s="53"/>
      <c r="F93" s="53"/>
      <c r="G93" s="89">
        <f>SUM(H93:K93)</f>
        <v>0</v>
      </c>
      <c r="H93" s="75"/>
      <c r="I93" s="75"/>
      <c r="J93" s="75"/>
      <c r="K93" s="75"/>
      <c r="L93" s="69"/>
    </row>
    <row r="94" spans="2:12" s="44" customFormat="1" ht="19.5" customHeight="1">
      <c r="B94" s="127" t="s">
        <v>197</v>
      </c>
      <c r="C94" s="128">
        <v>1330</v>
      </c>
      <c r="D94" s="129"/>
      <c r="E94" s="130">
        <f aca="true" t="shared" si="8" ref="E94:K94">E7+E77</f>
        <v>2472</v>
      </c>
      <c r="F94" s="130">
        <f t="shared" si="8"/>
        <v>2333.4</v>
      </c>
      <c r="G94" s="131">
        <f t="shared" si="8"/>
        <v>2599.5</v>
      </c>
      <c r="H94" s="131">
        <f t="shared" si="8"/>
        <v>650.8</v>
      </c>
      <c r="I94" s="131">
        <f t="shared" si="8"/>
        <v>644.4</v>
      </c>
      <c r="J94" s="131">
        <f t="shared" si="8"/>
        <v>639.3</v>
      </c>
      <c r="K94" s="130">
        <f t="shared" si="8"/>
        <v>665</v>
      </c>
      <c r="L94" s="132"/>
    </row>
    <row r="95" spans="2:12" ht="25.5" customHeight="1">
      <c r="B95" s="127" t="s">
        <v>198</v>
      </c>
      <c r="C95" s="128">
        <v>1340</v>
      </c>
      <c r="D95" s="129"/>
      <c r="E95" s="133">
        <f>SUM(E10,E29,E80,E84)</f>
        <v>-2456.8</v>
      </c>
      <c r="F95" s="134">
        <f>SUM(F10,F29,F80,F84)</f>
        <v>-2318.2</v>
      </c>
      <c r="G95" s="135">
        <f>(G10+G29+G84)</f>
        <v>-2576.4</v>
      </c>
      <c r="H95" s="136">
        <f>(H10+H29+H84)</f>
        <v>-645.9000000000001</v>
      </c>
      <c r="I95" s="136">
        <f>(I10+I29+I84+I80)</f>
        <v>-641</v>
      </c>
      <c r="J95" s="136">
        <f>(J10+J29+J84)</f>
        <v>-631.5</v>
      </c>
      <c r="K95" s="136">
        <f>(K10+K29+K84)</f>
        <v>-658</v>
      </c>
      <c r="L95" s="132"/>
    </row>
    <row r="96" spans="2:12" ht="24" customHeight="1">
      <c r="B96" s="594" t="s">
        <v>199</v>
      </c>
      <c r="C96" s="594"/>
      <c r="D96" s="594"/>
      <c r="E96" s="594"/>
      <c r="F96" s="594"/>
      <c r="G96" s="594"/>
      <c r="H96" s="594"/>
      <c r="I96" s="594"/>
      <c r="J96" s="594"/>
      <c r="K96" s="594"/>
      <c r="L96" s="594"/>
    </row>
    <row r="97" spans="2:12" s="11" customFormat="1" ht="25.5" customHeight="1">
      <c r="B97" s="71" t="s">
        <v>200</v>
      </c>
      <c r="C97" s="72">
        <v>1500</v>
      </c>
      <c r="D97" s="137"/>
      <c r="E97" s="137">
        <v>373.2</v>
      </c>
      <c r="F97" s="137">
        <f>SUM(F98:F99)</f>
        <v>363.7</v>
      </c>
      <c r="G97" s="91">
        <f aca="true" t="shared" si="9" ref="G97:G103">SUM(H97:K97)</f>
        <v>488.70000000000005</v>
      </c>
      <c r="H97" s="73">
        <f>H98+H99</f>
        <v>130.9</v>
      </c>
      <c r="I97" s="73">
        <f>I98+I99</f>
        <v>113.5</v>
      </c>
      <c r="J97" s="73">
        <f>J98+J99</f>
        <v>113.4</v>
      </c>
      <c r="K97" s="73">
        <f>K98+K99</f>
        <v>130.9</v>
      </c>
      <c r="L97" s="119"/>
    </row>
    <row r="98" spans="2:12" ht="32.25" customHeight="1">
      <c r="B98" s="71" t="s">
        <v>201</v>
      </c>
      <c r="C98" s="72">
        <v>1501</v>
      </c>
      <c r="D98" s="137"/>
      <c r="E98" s="137">
        <v>259</v>
      </c>
      <c r="F98" s="137">
        <v>252.1</v>
      </c>
      <c r="G98" s="91">
        <f t="shared" si="9"/>
        <v>372</v>
      </c>
      <c r="H98" s="73">
        <v>93</v>
      </c>
      <c r="I98" s="73">
        <v>93</v>
      </c>
      <c r="J98" s="73">
        <v>93</v>
      </c>
      <c r="K98" s="73">
        <v>93</v>
      </c>
      <c r="L98" s="119"/>
    </row>
    <row r="99" spans="2:12" ht="18.75">
      <c r="B99" s="71" t="s">
        <v>202</v>
      </c>
      <c r="C99" s="72">
        <v>1502</v>
      </c>
      <c r="D99" s="137"/>
      <c r="E99" s="137">
        <v>114.2</v>
      </c>
      <c r="F99" s="137">
        <v>111.6</v>
      </c>
      <c r="G99" s="91">
        <f t="shared" si="9"/>
        <v>116.69999999999999</v>
      </c>
      <c r="H99" s="73">
        <v>37.9</v>
      </c>
      <c r="I99" s="73">
        <v>20.5</v>
      </c>
      <c r="J99" s="73">
        <v>20.4</v>
      </c>
      <c r="K99" s="73">
        <v>37.9</v>
      </c>
      <c r="L99" s="119"/>
    </row>
    <row r="100" spans="2:12" ht="18.75">
      <c r="B100" s="71" t="s">
        <v>203</v>
      </c>
      <c r="C100" s="72">
        <v>1510</v>
      </c>
      <c r="D100" s="137"/>
      <c r="E100" s="137">
        <v>1176.7</v>
      </c>
      <c r="F100" s="137">
        <v>1075.4</v>
      </c>
      <c r="G100" s="91">
        <f t="shared" si="9"/>
        <v>1506</v>
      </c>
      <c r="H100" s="73">
        <v>376.5</v>
      </c>
      <c r="I100" s="73">
        <v>376.5</v>
      </c>
      <c r="J100" s="73">
        <v>376.5</v>
      </c>
      <c r="K100" s="73">
        <v>376.5</v>
      </c>
      <c r="L100" s="119"/>
    </row>
    <row r="101" spans="2:12" ht="18.75">
      <c r="B101" s="71" t="s">
        <v>204</v>
      </c>
      <c r="C101" s="72">
        <v>1520</v>
      </c>
      <c r="D101" s="137"/>
      <c r="E101" s="137">
        <v>258.8</v>
      </c>
      <c r="F101" s="137">
        <v>236.6</v>
      </c>
      <c r="G101" s="91">
        <f t="shared" si="9"/>
        <v>331.2</v>
      </c>
      <c r="H101" s="73">
        <v>82.8</v>
      </c>
      <c r="I101" s="73">
        <v>82.8</v>
      </c>
      <c r="J101" s="73">
        <v>82.8</v>
      </c>
      <c r="K101" s="73">
        <v>82.8</v>
      </c>
      <c r="L101" s="119"/>
    </row>
    <row r="102" spans="2:12" ht="18.75">
      <c r="B102" s="71" t="s">
        <v>205</v>
      </c>
      <c r="C102" s="72">
        <v>1530</v>
      </c>
      <c r="D102" s="137"/>
      <c r="E102" s="137">
        <v>9</v>
      </c>
      <c r="F102" s="137">
        <v>0.9</v>
      </c>
      <c r="G102" s="91">
        <f t="shared" si="9"/>
        <v>17.3</v>
      </c>
      <c r="H102" s="73">
        <v>1.3</v>
      </c>
      <c r="I102" s="73">
        <v>2.5</v>
      </c>
      <c r="J102" s="73">
        <v>4.5</v>
      </c>
      <c r="K102" s="73">
        <v>9</v>
      </c>
      <c r="L102" s="119"/>
    </row>
    <row r="103" spans="2:12" ht="18.75">
      <c r="B103" s="71" t="s">
        <v>206</v>
      </c>
      <c r="C103" s="72">
        <v>1540</v>
      </c>
      <c r="D103" s="137"/>
      <c r="E103" s="137">
        <v>635.8</v>
      </c>
      <c r="F103" s="137">
        <v>638.3</v>
      </c>
      <c r="G103" s="91">
        <f t="shared" si="9"/>
        <v>228.10000000000002</v>
      </c>
      <c r="H103" s="73">
        <v>53.2</v>
      </c>
      <c r="I103" s="73">
        <v>65</v>
      </c>
      <c r="J103" s="73">
        <v>52.6</v>
      </c>
      <c r="K103" s="73">
        <v>57.3</v>
      </c>
      <c r="L103" s="119"/>
    </row>
    <row r="104" spans="2:12" ht="20.25" customHeight="1">
      <c r="B104" s="46" t="s">
        <v>207</v>
      </c>
      <c r="C104" s="72">
        <v>1550</v>
      </c>
      <c r="D104" s="138"/>
      <c r="E104" s="68">
        <f aca="true" t="shared" si="10" ref="E104:K104">E97+E100+E101+E102+E103</f>
        <v>2453.5</v>
      </c>
      <c r="F104" s="68">
        <f t="shared" si="10"/>
        <v>2314.9</v>
      </c>
      <c r="G104" s="68">
        <f t="shared" si="10"/>
        <v>2571.3</v>
      </c>
      <c r="H104" s="68">
        <f t="shared" si="10"/>
        <v>644.6999999999999</v>
      </c>
      <c r="I104" s="68">
        <f t="shared" si="10"/>
        <v>640.3</v>
      </c>
      <c r="J104" s="68">
        <f t="shared" si="10"/>
        <v>629.8</v>
      </c>
      <c r="K104" s="68">
        <f t="shared" si="10"/>
        <v>656.4999999999999</v>
      </c>
      <c r="L104" s="139"/>
    </row>
    <row r="105" spans="2:11" ht="18.75">
      <c r="B105" s="54"/>
      <c r="D105" s="55"/>
      <c r="E105" s="56"/>
      <c r="F105" s="56"/>
      <c r="G105" s="56"/>
      <c r="H105" s="140">
        <f>H38+H15</f>
        <v>-82.8</v>
      </c>
      <c r="I105" s="140">
        <f>I38+I15</f>
        <v>-82.8</v>
      </c>
      <c r="J105" s="140">
        <f>J38+J15</f>
        <v>-82.8</v>
      </c>
      <c r="K105" s="140">
        <f>K38+K15</f>
        <v>-82.8</v>
      </c>
    </row>
    <row r="106" spans="2:11" ht="18.75" customHeight="1">
      <c r="B106" s="141" t="s">
        <v>87</v>
      </c>
      <c r="C106" s="58"/>
      <c r="D106" s="595" t="s">
        <v>208</v>
      </c>
      <c r="E106" s="595"/>
      <c r="F106" s="595"/>
      <c r="G106" s="595"/>
      <c r="H106" s="142"/>
      <c r="I106" s="596" t="s">
        <v>209</v>
      </c>
      <c r="J106" s="596"/>
      <c r="K106" s="596"/>
    </row>
    <row r="107" spans="2:12" ht="18.75">
      <c r="B107" s="143" t="s">
        <v>210</v>
      </c>
      <c r="C107" s="144"/>
      <c r="D107" s="597" t="s">
        <v>211</v>
      </c>
      <c r="E107" s="597"/>
      <c r="F107" s="597"/>
      <c r="G107" s="597"/>
      <c r="H107" s="145"/>
      <c r="I107" s="597" t="s">
        <v>212</v>
      </c>
      <c r="J107" s="597"/>
      <c r="K107" s="597"/>
      <c r="L107" s="11"/>
    </row>
  </sheetData>
  <sheetProtection selectLockedCells="1" selectUnlockedCells="1"/>
  <mergeCells count="16">
    <mergeCell ref="B6:L6"/>
    <mergeCell ref="B90:L90"/>
    <mergeCell ref="B96:L96"/>
    <mergeCell ref="D106:G106"/>
    <mergeCell ref="I106:K106"/>
    <mergeCell ref="D107:G107"/>
    <mergeCell ref="I107:K107"/>
    <mergeCell ref="B1:L1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19652777777777777" right="0" top="0" bottom="0" header="0.5118055555555555" footer="0.5118055555555555"/>
  <pageSetup horizontalDpi="300" verticalDpi="300" orientation="portrait" paperSize="9" scale="63" r:id="rId1"/>
  <rowBreaks count="2" manualBreakCount="2">
    <brk id="2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37"/>
  <sheetViews>
    <sheetView view="pageBreakPreview" zoomScale="75" zoomScaleNormal="65" zoomScaleSheetLayoutView="75" zoomScalePageLayoutView="0" workbookViewId="0" topLeftCell="A31">
      <selection activeCell="E30" sqref="E30"/>
    </sheetView>
  </sheetViews>
  <sheetFormatPr defaultColWidth="77.875" defaultRowHeight="12.75" outlineLevelRow="1"/>
  <cols>
    <col min="1" max="1" width="44.00390625" style="146" customWidth="1"/>
    <col min="2" max="2" width="9.875" style="147" customWidth="1"/>
    <col min="3" max="3" width="8.625" style="147" customWidth="1"/>
    <col min="4" max="4" width="11.125" style="147" customWidth="1"/>
    <col min="5" max="5" width="10.875" style="147" customWidth="1"/>
    <col min="6" max="6" width="10.25390625" style="146" customWidth="1"/>
    <col min="7" max="7" width="11.875" style="146" customWidth="1"/>
    <col min="8" max="8" width="9.375" style="146" customWidth="1"/>
    <col min="9" max="9" width="9.125" style="146" customWidth="1"/>
    <col min="10" max="10" width="11.375" style="146" customWidth="1"/>
    <col min="11" max="11" width="10.00390625" style="146" customWidth="1"/>
    <col min="12" max="12" width="9.625" style="146" customWidth="1"/>
    <col min="13" max="255" width="9.125" style="146" customWidth="1"/>
    <col min="256" max="16384" width="77.875" style="146" customWidth="1"/>
  </cols>
  <sheetData>
    <row r="1" spans="1:10" ht="26.25" customHeight="1">
      <c r="A1" s="598" t="s">
        <v>58</v>
      </c>
      <c r="B1" s="598"/>
      <c r="C1" s="598"/>
      <c r="D1" s="598"/>
      <c r="E1" s="598"/>
      <c r="F1" s="598"/>
      <c r="G1" s="598"/>
      <c r="H1" s="598"/>
      <c r="I1" s="598"/>
      <c r="J1" s="598"/>
    </row>
    <row r="2" spans="1:10" ht="4.5" customHeight="1" outlineLevel="1">
      <c r="A2" s="149"/>
      <c r="B2" s="150"/>
      <c r="C2" s="149"/>
      <c r="D2" s="149"/>
      <c r="E2" s="149"/>
      <c r="F2" s="149"/>
      <c r="G2" s="149"/>
      <c r="H2" s="149"/>
      <c r="I2" s="149"/>
      <c r="J2" s="149"/>
    </row>
    <row r="3" spans="1:10" ht="24" customHeight="1">
      <c r="A3" s="599" t="s">
        <v>38</v>
      </c>
      <c r="B3" s="600" t="s">
        <v>39</v>
      </c>
      <c r="C3" s="600" t="s">
        <v>40</v>
      </c>
      <c r="D3" s="600" t="s">
        <v>41</v>
      </c>
      <c r="E3" s="601" t="s">
        <v>42</v>
      </c>
      <c r="F3" s="581" t="s">
        <v>213</v>
      </c>
      <c r="G3" s="581" t="s">
        <v>93</v>
      </c>
      <c r="H3" s="581"/>
      <c r="I3" s="581"/>
      <c r="J3" s="581"/>
    </row>
    <row r="4" spans="1:10" ht="48.75" customHeight="1">
      <c r="A4" s="599"/>
      <c r="B4" s="600"/>
      <c r="C4" s="600"/>
      <c r="D4" s="600"/>
      <c r="E4" s="601"/>
      <c r="F4" s="581"/>
      <c r="G4" s="152" t="s">
        <v>95</v>
      </c>
      <c r="H4" s="152" t="s">
        <v>96</v>
      </c>
      <c r="I4" s="152" t="s">
        <v>97</v>
      </c>
      <c r="J4" s="152" t="s">
        <v>98</v>
      </c>
    </row>
    <row r="5" spans="1:10" ht="12.75" customHeight="1">
      <c r="A5" s="153">
        <v>1</v>
      </c>
      <c r="B5" s="151">
        <v>2</v>
      </c>
      <c r="C5" s="151">
        <v>3</v>
      </c>
      <c r="D5" s="151">
        <v>4</v>
      </c>
      <c r="E5" s="151">
        <v>5</v>
      </c>
      <c r="F5" s="151">
        <v>6</v>
      </c>
      <c r="G5" s="151">
        <v>7</v>
      </c>
      <c r="H5" s="151">
        <v>8</v>
      </c>
      <c r="I5" s="151">
        <v>9</v>
      </c>
      <c r="J5" s="151">
        <v>10</v>
      </c>
    </row>
    <row r="6" spans="1:10" ht="19.5" customHeight="1">
      <c r="A6" s="602" t="s">
        <v>214</v>
      </c>
      <c r="B6" s="602"/>
      <c r="C6" s="602"/>
      <c r="D6" s="602"/>
      <c r="E6" s="602"/>
      <c r="F6" s="602"/>
      <c r="G6" s="602"/>
      <c r="H6" s="602"/>
      <c r="I6" s="602"/>
      <c r="J6" s="602"/>
    </row>
    <row r="7" spans="1:10" ht="51" customHeight="1">
      <c r="A7" s="154" t="s">
        <v>215</v>
      </c>
      <c r="B7" s="27">
        <v>2000</v>
      </c>
      <c r="C7" s="137"/>
      <c r="D7" s="137"/>
      <c r="E7" s="137"/>
      <c r="F7" s="155">
        <v>7.6</v>
      </c>
      <c r="G7" s="137">
        <v>7.6</v>
      </c>
      <c r="H7" s="137">
        <v>5.5</v>
      </c>
      <c r="I7" s="137">
        <v>2.7</v>
      </c>
      <c r="J7" s="137">
        <v>2.1</v>
      </c>
    </row>
    <row r="8" spans="1:10" ht="31.5" customHeight="1">
      <c r="A8" s="154" t="s">
        <v>216</v>
      </c>
      <c r="B8" s="27">
        <v>2010</v>
      </c>
      <c r="C8" s="137"/>
      <c r="D8" s="137">
        <v>7.6</v>
      </c>
      <c r="E8" s="137">
        <v>7.6</v>
      </c>
      <c r="F8" s="155">
        <f aca="true" t="shared" si="0" ref="F8:F15">SUM(G8:J8)</f>
        <v>-11.6</v>
      </c>
      <c r="G8" s="137">
        <v>-2.5</v>
      </c>
      <c r="H8" s="137">
        <v>-1.7</v>
      </c>
      <c r="I8" s="137">
        <v>-3.9</v>
      </c>
      <c r="J8" s="137">
        <v>-3.5</v>
      </c>
    </row>
    <row r="9" spans="1:10" ht="21" customHeight="1">
      <c r="A9" s="156" t="s">
        <v>217</v>
      </c>
      <c r="B9" s="27">
        <v>2020</v>
      </c>
      <c r="C9" s="157"/>
      <c r="D9" s="157"/>
      <c r="E9" s="157"/>
      <c r="F9" s="158">
        <f t="shared" si="0"/>
        <v>0</v>
      </c>
      <c r="G9" s="157"/>
      <c r="H9" s="157"/>
      <c r="I9" s="157"/>
      <c r="J9" s="157"/>
    </row>
    <row r="10" spans="1:10" s="159" customFormat="1" ht="24" customHeight="1">
      <c r="A10" s="154" t="s">
        <v>218</v>
      </c>
      <c r="B10" s="27">
        <v>2030</v>
      </c>
      <c r="C10" s="157" t="s">
        <v>108</v>
      </c>
      <c r="D10" s="157" t="s">
        <v>108</v>
      </c>
      <c r="E10" s="157" t="s">
        <v>108</v>
      </c>
      <c r="F10" s="158">
        <f t="shared" si="0"/>
        <v>0</v>
      </c>
      <c r="G10" s="157" t="s">
        <v>108</v>
      </c>
      <c r="H10" s="157" t="s">
        <v>108</v>
      </c>
      <c r="I10" s="157" t="s">
        <v>108</v>
      </c>
      <c r="J10" s="157" t="s">
        <v>108</v>
      </c>
    </row>
    <row r="11" spans="1:10" ht="30" customHeight="1">
      <c r="A11" s="154" t="s">
        <v>219</v>
      </c>
      <c r="B11" s="27">
        <v>2031</v>
      </c>
      <c r="C11" s="157" t="s">
        <v>108</v>
      </c>
      <c r="D11" s="157" t="s">
        <v>108</v>
      </c>
      <c r="E11" s="157" t="s">
        <v>108</v>
      </c>
      <c r="F11" s="158">
        <f t="shared" si="0"/>
        <v>0</v>
      </c>
      <c r="G11" s="157" t="s">
        <v>108</v>
      </c>
      <c r="H11" s="157" t="s">
        <v>108</v>
      </c>
      <c r="I11" s="157" t="s">
        <v>108</v>
      </c>
      <c r="J11" s="157" t="s">
        <v>108</v>
      </c>
    </row>
    <row r="12" spans="1:10" ht="24" customHeight="1">
      <c r="A12" s="154" t="s">
        <v>220</v>
      </c>
      <c r="B12" s="27">
        <v>2040</v>
      </c>
      <c r="C12" s="157" t="s">
        <v>108</v>
      </c>
      <c r="D12" s="157" t="s">
        <v>108</v>
      </c>
      <c r="E12" s="157" t="s">
        <v>108</v>
      </c>
      <c r="F12" s="158">
        <f t="shared" si="0"/>
        <v>0</v>
      </c>
      <c r="G12" s="157" t="s">
        <v>108</v>
      </c>
      <c r="H12" s="157" t="s">
        <v>108</v>
      </c>
      <c r="I12" s="157" t="s">
        <v>108</v>
      </c>
      <c r="J12" s="157" t="s">
        <v>108</v>
      </c>
    </row>
    <row r="13" spans="1:10" ht="21.75" customHeight="1">
      <c r="A13" s="154" t="s">
        <v>221</v>
      </c>
      <c r="B13" s="27">
        <v>2050</v>
      </c>
      <c r="C13" s="157" t="s">
        <v>108</v>
      </c>
      <c r="D13" s="157" t="s">
        <v>108</v>
      </c>
      <c r="E13" s="157" t="s">
        <v>108</v>
      </c>
      <c r="F13" s="158">
        <f t="shared" si="0"/>
        <v>0</v>
      </c>
      <c r="G13" s="157" t="s">
        <v>108</v>
      </c>
      <c r="H13" s="157" t="s">
        <v>108</v>
      </c>
      <c r="I13" s="157" t="s">
        <v>108</v>
      </c>
      <c r="J13" s="157" t="s">
        <v>108</v>
      </c>
    </row>
    <row r="14" spans="1:10" ht="23.25" customHeight="1">
      <c r="A14" s="154" t="s">
        <v>222</v>
      </c>
      <c r="B14" s="27">
        <v>2060</v>
      </c>
      <c r="C14" s="157" t="s">
        <v>108</v>
      </c>
      <c r="D14" s="157" t="s">
        <v>108</v>
      </c>
      <c r="E14" s="157" t="s">
        <v>108</v>
      </c>
      <c r="F14" s="155">
        <f t="shared" si="0"/>
        <v>-18</v>
      </c>
      <c r="G14" s="137">
        <v>-4.5</v>
      </c>
      <c r="H14" s="137">
        <v>-4.5</v>
      </c>
      <c r="I14" s="137">
        <v>-4.5</v>
      </c>
      <c r="J14" s="137">
        <v>-4.5</v>
      </c>
    </row>
    <row r="15" spans="1:10" ht="23.25" customHeight="1">
      <c r="A15" s="154" t="s">
        <v>223</v>
      </c>
      <c r="B15" s="27" t="s">
        <v>224</v>
      </c>
      <c r="C15" s="157" t="s">
        <v>108</v>
      </c>
      <c r="D15" s="157" t="s">
        <v>108</v>
      </c>
      <c r="E15" s="157" t="s">
        <v>108</v>
      </c>
      <c r="F15" s="155">
        <f t="shared" si="0"/>
        <v>-18</v>
      </c>
      <c r="G15" s="137">
        <v>-4.5</v>
      </c>
      <c r="H15" s="137">
        <v>-4.5</v>
      </c>
      <c r="I15" s="137">
        <v>-4.5</v>
      </c>
      <c r="J15" s="137">
        <v>-4.5</v>
      </c>
    </row>
    <row r="16" spans="1:10" ht="56.25" customHeight="1">
      <c r="A16" s="160" t="s">
        <v>225</v>
      </c>
      <c r="B16" s="161">
        <v>2070</v>
      </c>
      <c r="C16" s="138"/>
      <c r="D16" s="138">
        <v>7.6</v>
      </c>
      <c r="E16" s="138">
        <v>7.6</v>
      </c>
      <c r="F16" s="138">
        <f>SUM(F7:F14)+'I. Фін результат'!G86</f>
        <v>1.0999999999999588</v>
      </c>
      <c r="G16" s="138">
        <f>SUM(G7:G14)+'I. Фін результат'!H86</f>
        <v>5.499999999999965</v>
      </c>
      <c r="H16" s="138">
        <f>SUM(H7:H14)+'I. Фін результат'!I86</f>
        <v>2.6999999999999655</v>
      </c>
      <c r="I16" s="138">
        <f>SUM(I7:I14)+'I. Фін результат'!J86</f>
        <v>2.099999999999972</v>
      </c>
      <c r="J16" s="138">
        <f>SUM(J7:J14)+'I. Фін результат'!K86</f>
        <v>1.1000000000000565</v>
      </c>
    </row>
    <row r="17" spans="1:10" ht="38.25" customHeight="1">
      <c r="A17" s="602" t="s">
        <v>226</v>
      </c>
      <c r="B17" s="602"/>
      <c r="C17" s="602"/>
      <c r="D17" s="602"/>
      <c r="E17" s="602"/>
      <c r="F17" s="602"/>
      <c r="G17" s="602"/>
      <c r="H17" s="602"/>
      <c r="I17" s="602"/>
      <c r="J17" s="602"/>
    </row>
    <row r="18" spans="1:10" ht="30" customHeight="1">
      <c r="A18" s="154" t="s">
        <v>227</v>
      </c>
      <c r="B18" s="27">
        <v>2100</v>
      </c>
      <c r="C18" s="137"/>
      <c r="D18" s="137">
        <v>7.6</v>
      </c>
      <c r="E18" s="137">
        <v>7.6</v>
      </c>
      <c r="F18" s="155">
        <f>SUM(G18:J18)</f>
        <v>11.6</v>
      </c>
      <c r="G18" s="137">
        <v>2.5</v>
      </c>
      <c r="H18" s="137">
        <v>1.7</v>
      </c>
      <c r="I18" s="137">
        <v>3.9</v>
      </c>
      <c r="J18" s="137">
        <v>3.5</v>
      </c>
    </row>
    <row r="19" spans="1:10" s="159" customFormat="1" ht="22.5" customHeight="1">
      <c r="A19" s="154" t="s">
        <v>60</v>
      </c>
      <c r="B19" s="151">
        <v>2110</v>
      </c>
      <c r="C19" s="137"/>
      <c r="D19" s="137">
        <v>3.3</v>
      </c>
      <c r="E19" s="137">
        <v>3.3</v>
      </c>
      <c r="F19" s="155">
        <f>SUM(G19:J19)</f>
        <v>5.1</v>
      </c>
      <c r="G19" s="137">
        <v>1.2</v>
      </c>
      <c r="H19" s="137">
        <v>0.7</v>
      </c>
      <c r="I19" s="137">
        <v>1.7</v>
      </c>
      <c r="J19" s="137">
        <v>1.5</v>
      </c>
    </row>
    <row r="20" spans="1:10" ht="51" customHeight="1">
      <c r="A20" s="154" t="s">
        <v>228</v>
      </c>
      <c r="B20" s="151">
        <v>2120</v>
      </c>
      <c r="C20" s="157"/>
      <c r="D20" s="157"/>
      <c r="E20" s="157"/>
      <c r="F20" s="158">
        <f>SUM(G20:J20)</f>
        <v>0</v>
      </c>
      <c r="G20" s="157"/>
      <c r="H20" s="157"/>
      <c r="I20" s="157"/>
      <c r="J20" s="157"/>
    </row>
    <row r="21" spans="1:10" ht="51" customHeight="1">
      <c r="A21" s="154" t="s">
        <v>229</v>
      </c>
      <c r="B21" s="151">
        <v>2130</v>
      </c>
      <c r="C21" s="157" t="s">
        <v>108</v>
      </c>
      <c r="D21" s="157" t="s">
        <v>108</v>
      </c>
      <c r="E21" s="157" t="s">
        <v>108</v>
      </c>
      <c r="F21" s="158">
        <f>SUM(G21:J21)</f>
        <v>0</v>
      </c>
      <c r="G21" s="157" t="s">
        <v>108</v>
      </c>
      <c r="H21" s="157" t="s">
        <v>108</v>
      </c>
      <c r="I21" s="157" t="s">
        <v>108</v>
      </c>
      <c r="J21" s="157" t="s">
        <v>108</v>
      </c>
    </row>
    <row r="22" spans="1:11" s="148" customFormat="1" ht="55.5" customHeight="1">
      <c r="A22" s="162" t="s">
        <v>230</v>
      </c>
      <c r="B22" s="163">
        <v>2140</v>
      </c>
      <c r="C22" s="138">
        <f>SUM(C23:C27,C30,C31)</f>
        <v>0</v>
      </c>
      <c r="D22" s="138">
        <f aca="true" t="shared" si="1" ref="D22:J22">SUM(D23:D32)</f>
        <v>269</v>
      </c>
      <c r="E22" s="138">
        <f t="shared" si="1"/>
        <v>247</v>
      </c>
      <c r="F22" s="138">
        <f t="shared" si="1"/>
        <v>340.30000000000007</v>
      </c>
      <c r="G22" s="138">
        <f t="shared" si="1"/>
        <v>85.1</v>
      </c>
      <c r="H22" s="138">
        <f t="shared" si="1"/>
        <v>85</v>
      </c>
      <c r="I22" s="138">
        <f t="shared" si="1"/>
        <v>85.1</v>
      </c>
      <c r="J22" s="138">
        <f t="shared" si="1"/>
        <v>85.1</v>
      </c>
      <c r="K22" s="146"/>
    </row>
    <row r="23" spans="1:10" ht="19.5" customHeight="1">
      <c r="A23" s="154" t="s">
        <v>231</v>
      </c>
      <c r="B23" s="151">
        <v>2141</v>
      </c>
      <c r="C23" s="157"/>
      <c r="D23" s="157"/>
      <c r="E23" s="157"/>
      <c r="F23" s="158">
        <f aca="true" t="shared" si="2" ref="F23:F33">SUM(G23:J23)</f>
        <v>0</v>
      </c>
      <c r="G23" s="157"/>
      <c r="H23" s="157"/>
      <c r="I23" s="157"/>
      <c r="J23" s="157"/>
    </row>
    <row r="24" spans="1:10" ht="19.5" customHeight="1">
      <c r="A24" s="154" t="s">
        <v>232</v>
      </c>
      <c r="B24" s="151">
        <v>2142</v>
      </c>
      <c r="C24" s="157"/>
      <c r="D24" s="157"/>
      <c r="E24" s="157"/>
      <c r="F24" s="158">
        <f t="shared" si="2"/>
        <v>0</v>
      </c>
      <c r="G24" s="157"/>
      <c r="H24" s="157"/>
      <c r="I24" s="157"/>
      <c r="J24" s="157"/>
    </row>
    <row r="25" spans="1:10" ht="19.5" customHeight="1">
      <c r="A25" s="154" t="s">
        <v>233</v>
      </c>
      <c r="B25" s="151">
        <v>2143</v>
      </c>
      <c r="C25" s="137"/>
      <c r="D25" s="137"/>
      <c r="E25" s="137"/>
      <c r="F25" s="155">
        <f t="shared" si="2"/>
        <v>0</v>
      </c>
      <c r="G25" s="137"/>
      <c r="H25" s="137"/>
      <c r="I25" s="137"/>
      <c r="J25" s="137"/>
    </row>
    <row r="26" spans="1:10" ht="19.5" customHeight="1">
      <c r="A26" s="154" t="s">
        <v>234</v>
      </c>
      <c r="B26" s="151">
        <v>2144</v>
      </c>
      <c r="C26" s="137"/>
      <c r="D26" s="137">
        <v>211.8</v>
      </c>
      <c r="E26" s="137">
        <v>195.6</v>
      </c>
      <c r="F26" s="155">
        <f t="shared" si="2"/>
        <v>271.1</v>
      </c>
      <c r="G26" s="137">
        <v>67.8</v>
      </c>
      <c r="H26" s="137">
        <v>67.7</v>
      </c>
      <c r="I26" s="137">
        <v>67.8</v>
      </c>
      <c r="J26" s="137">
        <v>67.8</v>
      </c>
    </row>
    <row r="27" spans="1:10" s="159" customFormat="1" ht="19.5" customHeight="1">
      <c r="A27" s="154" t="s">
        <v>235</v>
      </c>
      <c r="B27" s="151">
        <v>2145</v>
      </c>
      <c r="C27" s="157"/>
      <c r="D27" s="157"/>
      <c r="E27" s="157"/>
      <c r="F27" s="158">
        <f t="shared" si="2"/>
        <v>0</v>
      </c>
      <c r="G27" s="157"/>
      <c r="H27" s="157"/>
      <c r="I27" s="157"/>
      <c r="J27" s="157"/>
    </row>
    <row r="28" spans="1:10" ht="61.5" customHeight="1">
      <c r="A28" s="164" t="s">
        <v>236</v>
      </c>
      <c r="B28" s="151" t="s">
        <v>237</v>
      </c>
      <c r="C28" s="165"/>
      <c r="D28" s="165"/>
      <c r="E28" s="165"/>
      <c r="F28" s="166">
        <f t="shared" si="2"/>
        <v>0</v>
      </c>
      <c r="G28" s="165"/>
      <c r="H28" s="165"/>
      <c r="I28" s="165"/>
      <c r="J28" s="165"/>
    </row>
    <row r="29" spans="1:10" ht="18.75" customHeight="1">
      <c r="A29" s="164" t="s">
        <v>238</v>
      </c>
      <c r="B29" s="151" t="s">
        <v>239</v>
      </c>
      <c r="C29" s="165"/>
      <c r="D29" s="165"/>
      <c r="E29" s="165"/>
      <c r="F29" s="166">
        <f t="shared" si="2"/>
        <v>0</v>
      </c>
      <c r="G29" s="165"/>
      <c r="H29" s="165"/>
      <c r="I29" s="165"/>
      <c r="J29" s="165"/>
    </row>
    <row r="30" spans="1:10" s="159" customFormat="1" ht="19.5" customHeight="1">
      <c r="A30" s="154" t="s">
        <v>240</v>
      </c>
      <c r="B30" s="151">
        <v>2146</v>
      </c>
      <c r="C30" s="157"/>
      <c r="D30" s="157"/>
      <c r="E30" s="157"/>
      <c r="F30" s="158">
        <f t="shared" si="2"/>
        <v>0</v>
      </c>
      <c r="G30" s="157"/>
      <c r="H30" s="157"/>
      <c r="I30" s="157"/>
      <c r="J30" s="157"/>
    </row>
    <row r="31" spans="1:10" ht="19.5" customHeight="1">
      <c r="A31" s="154" t="s">
        <v>241</v>
      </c>
      <c r="B31" s="151">
        <v>2147</v>
      </c>
      <c r="C31" s="137"/>
      <c r="D31" s="137">
        <v>17.8</v>
      </c>
      <c r="E31" s="137">
        <v>16.3</v>
      </c>
      <c r="F31" s="155">
        <f t="shared" si="2"/>
        <v>22.599999999999998</v>
      </c>
      <c r="G31" s="137">
        <v>5.7</v>
      </c>
      <c r="H31" s="137">
        <v>5.6</v>
      </c>
      <c r="I31" s="137">
        <v>5.6</v>
      </c>
      <c r="J31" s="137">
        <v>5.7</v>
      </c>
    </row>
    <row r="32" spans="1:10" ht="19.5" customHeight="1">
      <c r="A32" s="154" t="s">
        <v>159</v>
      </c>
      <c r="B32" s="151">
        <v>2148</v>
      </c>
      <c r="C32" s="137"/>
      <c r="D32" s="137">
        <v>39.4</v>
      </c>
      <c r="E32" s="137">
        <v>35.1</v>
      </c>
      <c r="F32" s="155">
        <f t="shared" si="2"/>
        <v>46.6</v>
      </c>
      <c r="G32" s="137">
        <v>11.6</v>
      </c>
      <c r="H32" s="137">
        <v>11.7</v>
      </c>
      <c r="I32" s="137">
        <v>11.7</v>
      </c>
      <c r="J32" s="137">
        <v>11.6</v>
      </c>
    </row>
    <row r="33" spans="1:10" s="159" customFormat="1" ht="36" customHeight="1">
      <c r="A33" s="154" t="s">
        <v>242</v>
      </c>
      <c r="B33" s="151">
        <v>2150</v>
      </c>
      <c r="C33" s="137"/>
      <c r="D33" s="137">
        <v>258.8</v>
      </c>
      <c r="E33" s="137">
        <v>236.6</v>
      </c>
      <c r="F33" s="155">
        <f t="shared" si="2"/>
        <v>331.2</v>
      </c>
      <c r="G33" s="137">
        <v>82.8</v>
      </c>
      <c r="H33" s="137">
        <v>82.8</v>
      </c>
      <c r="I33" s="137">
        <v>82.8</v>
      </c>
      <c r="J33" s="137">
        <v>82.8</v>
      </c>
    </row>
    <row r="34" spans="1:11" s="159" customFormat="1" ht="27.75" customHeight="1">
      <c r="A34" s="162" t="s">
        <v>65</v>
      </c>
      <c r="B34" s="163">
        <v>2200</v>
      </c>
      <c r="C34" s="138">
        <f>SUM(C18,C19:C21,C22,C33)</f>
        <v>0</v>
      </c>
      <c r="D34" s="138">
        <f>SUM(D18,D19:D21,D22,D33)</f>
        <v>538.7</v>
      </c>
      <c r="E34" s="138">
        <f>SUM(E18,E19:E21,E22,E33)</f>
        <v>494.5</v>
      </c>
      <c r="F34" s="138">
        <f>SUM(F18:F19,F22,F33)</f>
        <v>688.2</v>
      </c>
      <c r="G34" s="138">
        <f>SUM(G18:G19,G22,G33)</f>
        <v>171.6</v>
      </c>
      <c r="H34" s="138">
        <f>SUM(H18:H19,H22,H33)</f>
        <v>170.2</v>
      </c>
      <c r="I34" s="138">
        <f>SUM(I18:I19,I22,I33)</f>
        <v>173.5</v>
      </c>
      <c r="J34" s="138">
        <f>SUM(J18:J19,J22,J33)</f>
        <v>172.89999999999998</v>
      </c>
      <c r="K34" s="146"/>
    </row>
    <row r="35" spans="1:10" s="159" customFormat="1" ht="9" customHeight="1">
      <c r="A35" s="167"/>
      <c r="B35" s="147"/>
      <c r="C35" s="168"/>
      <c r="D35" s="169"/>
      <c r="E35" s="169"/>
      <c r="F35" s="168"/>
      <c r="G35" s="169"/>
      <c r="H35" s="169"/>
      <c r="I35" s="169"/>
      <c r="J35" s="169"/>
    </row>
    <row r="36" spans="1:10" s="173" customFormat="1" ht="23.25" customHeight="1">
      <c r="A36" s="170" t="s">
        <v>87</v>
      </c>
      <c r="B36" s="171"/>
      <c r="C36" s="603" t="s">
        <v>243</v>
      </c>
      <c r="D36" s="603"/>
      <c r="E36" s="603"/>
      <c r="F36" s="603"/>
      <c r="G36" s="172"/>
      <c r="H36" s="604" t="s">
        <v>244</v>
      </c>
      <c r="I36" s="604"/>
      <c r="J36" s="604"/>
    </row>
    <row r="37" spans="1:10" s="176" customFormat="1" ht="12" customHeight="1">
      <c r="A37" s="174" t="s">
        <v>245</v>
      </c>
      <c r="B37" s="173"/>
      <c r="C37" s="605" t="s">
        <v>246</v>
      </c>
      <c r="D37" s="605"/>
      <c r="E37" s="605"/>
      <c r="F37" s="605"/>
      <c r="G37" s="175"/>
      <c r="H37" s="606" t="s">
        <v>212</v>
      </c>
      <c r="I37" s="606"/>
      <c r="J37" s="606"/>
    </row>
  </sheetData>
  <sheetProtection selectLockedCells="1" selectUnlockedCells="1"/>
  <mergeCells count="14">
    <mergeCell ref="A6:J6"/>
    <mergeCell ref="A17:J17"/>
    <mergeCell ref="C36:F36"/>
    <mergeCell ref="H36:J36"/>
    <mergeCell ref="C37:F37"/>
    <mergeCell ref="H37:J37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0.19652777777777777" right="0" top="0" bottom="0" header="0.5118055555555555" footer="0.5118055555555555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91"/>
  <sheetViews>
    <sheetView view="pageBreakPreview" zoomScale="75" zoomScaleSheetLayoutView="75" zoomScalePageLayoutView="0" workbookViewId="0" topLeftCell="A34">
      <selection activeCell="G44" sqref="G44"/>
    </sheetView>
  </sheetViews>
  <sheetFormatPr defaultColWidth="9.00390625" defaultRowHeight="12.75" outlineLevelRow="1"/>
  <cols>
    <col min="1" max="1" width="43.125" style="176" customWidth="1"/>
    <col min="2" max="2" width="7.625" style="176" customWidth="1"/>
    <col min="3" max="3" width="7.75390625" style="176" customWidth="1"/>
    <col min="4" max="4" width="10.875" style="176" customWidth="1"/>
    <col min="5" max="5" width="7.375" style="176" customWidth="1"/>
    <col min="6" max="6" width="12.625" style="176" customWidth="1"/>
    <col min="7" max="7" width="12.75390625" style="176" customWidth="1"/>
    <col min="8" max="8" width="12.00390625" style="176" customWidth="1"/>
    <col min="9" max="9" width="10.625" style="176" customWidth="1"/>
    <col min="10" max="10" width="10.75390625" style="176" customWidth="1"/>
    <col min="11" max="16384" width="9.125" style="176" customWidth="1"/>
  </cols>
  <sheetData>
    <row r="1" spans="1:10" ht="32.25" customHeight="1">
      <c r="A1" s="607" t="s">
        <v>66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9" customHeight="1" hidden="1" outlineLevel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1" customHeight="1">
      <c r="A3" s="608"/>
      <c r="B3" s="609" t="s">
        <v>247</v>
      </c>
      <c r="C3" s="609" t="s">
        <v>248</v>
      </c>
      <c r="D3" s="609" t="s">
        <v>249</v>
      </c>
      <c r="E3" s="601" t="s">
        <v>42</v>
      </c>
      <c r="F3" s="581" t="s">
        <v>213</v>
      </c>
      <c r="G3" s="610" t="s">
        <v>250</v>
      </c>
      <c r="H3" s="610"/>
      <c r="I3" s="610"/>
      <c r="J3" s="610"/>
    </row>
    <row r="4" spans="1:10" ht="71.25" customHeight="1">
      <c r="A4" s="608"/>
      <c r="B4" s="609"/>
      <c r="C4" s="609"/>
      <c r="D4" s="609"/>
      <c r="E4" s="601"/>
      <c r="F4" s="581"/>
      <c r="G4" s="152" t="s">
        <v>95</v>
      </c>
      <c r="H4" s="152" t="s">
        <v>96</v>
      </c>
      <c r="I4" s="152" t="s">
        <v>97</v>
      </c>
      <c r="J4" s="152" t="s">
        <v>98</v>
      </c>
    </row>
    <row r="5" spans="1:10" ht="26.25" customHeight="1">
      <c r="A5" s="611" t="s">
        <v>251</v>
      </c>
      <c r="B5" s="611"/>
      <c r="C5" s="611"/>
      <c r="D5" s="611"/>
      <c r="E5" s="611"/>
      <c r="F5" s="611"/>
      <c r="G5" s="611"/>
      <c r="H5" s="611"/>
      <c r="I5" s="611"/>
      <c r="J5" s="611"/>
    </row>
    <row r="6" spans="1:10" ht="38.25" customHeight="1">
      <c r="A6" s="66" t="s">
        <v>252</v>
      </c>
      <c r="B6" s="177" t="s">
        <v>253</v>
      </c>
      <c r="C6" s="178">
        <f>SUM(C7:C12)</f>
        <v>0</v>
      </c>
      <c r="D6" s="178">
        <f aca="true" t="shared" si="0" ref="D6:J6">SUM(D7:D8)</f>
        <v>1972</v>
      </c>
      <c r="E6" s="179">
        <f t="shared" si="0"/>
        <v>1833.4</v>
      </c>
      <c r="F6" s="180">
        <f t="shared" si="0"/>
        <v>2599.5</v>
      </c>
      <c r="G6" s="180">
        <f t="shared" si="0"/>
        <v>650.8</v>
      </c>
      <c r="H6" s="180">
        <f t="shared" si="0"/>
        <v>644.4</v>
      </c>
      <c r="I6" s="180">
        <f t="shared" si="0"/>
        <v>639.3</v>
      </c>
      <c r="J6" s="180">
        <f t="shared" si="0"/>
        <v>665</v>
      </c>
    </row>
    <row r="7" spans="1:10" ht="22.5" customHeight="1">
      <c r="A7" s="71" t="s">
        <v>101</v>
      </c>
      <c r="B7" s="181" t="s">
        <v>254</v>
      </c>
      <c r="C7" s="182"/>
      <c r="D7" s="182">
        <v>962.3</v>
      </c>
      <c r="E7" s="182">
        <v>962.4</v>
      </c>
      <c r="F7" s="183">
        <f aca="true" t="shared" si="1" ref="F7:F13">SUM(G7:J7)</f>
        <v>1806.1000000000001</v>
      </c>
      <c r="G7" s="82">
        <f>'I. Фін результат'!H8</f>
        <v>364.5</v>
      </c>
      <c r="H7" s="82">
        <f>'I. Фін результат'!I8</f>
        <v>458.5</v>
      </c>
      <c r="I7" s="82">
        <f>'I. Фін результат'!J8</f>
        <v>526.9</v>
      </c>
      <c r="J7" s="82">
        <f>'I. Фін результат'!K8</f>
        <v>456.2</v>
      </c>
    </row>
    <row r="8" spans="1:10" ht="18.75" customHeight="1">
      <c r="A8" s="184" t="s">
        <v>255</v>
      </c>
      <c r="B8" s="181" t="s">
        <v>256</v>
      </c>
      <c r="C8" s="185"/>
      <c r="D8" s="185">
        <v>1009.7</v>
      </c>
      <c r="E8" s="186">
        <v>871</v>
      </c>
      <c r="F8" s="187">
        <f t="shared" si="1"/>
        <v>793.4000000000001</v>
      </c>
      <c r="G8" s="188">
        <f>G9</f>
        <v>286.3</v>
      </c>
      <c r="H8" s="188">
        <f>H9</f>
        <v>185.9</v>
      </c>
      <c r="I8" s="188">
        <f>I9</f>
        <v>112.4</v>
      </c>
      <c r="J8" s="188">
        <f>J9</f>
        <v>208.8</v>
      </c>
    </row>
    <row r="9" spans="1:22" ht="59.25" customHeight="1">
      <c r="A9" s="71" t="s">
        <v>103</v>
      </c>
      <c r="B9" s="181" t="s">
        <v>257</v>
      </c>
      <c r="C9" s="185"/>
      <c r="D9" s="185">
        <v>1009.7</v>
      </c>
      <c r="E9" s="186">
        <v>218.9</v>
      </c>
      <c r="F9" s="187">
        <f t="shared" si="1"/>
        <v>793.4000000000001</v>
      </c>
      <c r="G9" s="189">
        <f>'I. Фін результат'!H9</f>
        <v>286.3</v>
      </c>
      <c r="H9" s="189">
        <f>'I. Фін результат'!I9</f>
        <v>185.9</v>
      </c>
      <c r="I9" s="189">
        <f>'I. Фін результат'!J9</f>
        <v>112.4</v>
      </c>
      <c r="J9" s="189">
        <f>'I. Фін результат'!K9</f>
        <v>208.8</v>
      </c>
      <c r="M9" s="190"/>
      <c r="N9" s="190"/>
      <c r="O9" s="190"/>
      <c r="P9" s="190"/>
      <c r="Q9" s="190"/>
      <c r="R9" s="190"/>
      <c r="S9" s="190"/>
      <c r="T9" s="190"/>
      <c r="U9" s="173"/>
      <c r="V9" s="173"/>
    </row>
    <row r="10" spans="1:10" ht="25.5" customHeight="1">
      <c r="A10" s="71" t="s">
        <v>258</v>
      </c>
      <c r="B10" s="181" t="s">
        <v>259</v>
      </c>
      <c r="C10" s="185"/>
      <c r="D10" s="185"/>
      <c r="E10" s="185"/>
      <c r="F10" s="191">
        <f t="shared" si="1"/>
        <v>0</v>
      </c>
      <c r="G10" s="185"/>
      <c r="H10" s="185"/>
      <c r="I10" s="185"/>
      <c r="J10" s="185"/>
    </row>
    <row r="11" spans="1:10" ht="21.75" customHeight="1">
      <c r="A11" s="184" t="s">
        <v>260</v>
      </c>
      <c r="B11" s="181" t="s">
        <v>261</v>
      </c>
      <c r="C11" s="185"/>
      <c r="D11" s="185"/>
      <c r="E11" s="185"/>
      <c r="F11" s="191">
        <f t="shared" si="1"/>
        <v>0</v>
      </c>
      <c r="G11" s="185"/>
      <c r="H11" s="185"/>
      <c r="I11" s="185"/>
      <c r="J11" s="185"/>
    </row>
    <row r="12" spans="1:10" ht="21" customHeight="1">
      <c r="A12" s="184" t="s">
        <v>262</v>
      </c>
      <c r="B12" s="192" t="s">
        <v>263</v>
      </c>
      <c r="C12" s="193"/>
      <c r="D12" s="193"/>
      <c r="E12" s="193"/>
      <c r="F12" s="194">
        <f t="shared" si="1"/>
        <v>0</v>
      </c>
      <c r="G12" s="193"/>
      <c r="H12" s="193"/>
      <c r="I12" s="193"/>
      <c r="J12" s="193"/>
    </row>
    <row r="13" spans="1:10" ht="37.5" customHeight="1">
      <c r="A13" s="97" t="s">
        <v>264</v>
      </c>
      <c r="B13" s="192" t="s">
        <v>265</v>
      </c>
      <c r="C13" s="193"/>
      <c r="D13" s="193"/>
      <c r="E13" s="193"/>
      <c r="F13" s="194">
        <f t="shared" si="1"/>
        <v>0</v>
      </c>
      <c r="G13" s="193"/>
      <c r="H13" s="193"/>
      <c r="I13" s="193"/>
      <c r="J13" s="193"/>
    </row>
    <row r="14" spans="1:10" ht="34.5" customHeight="1">
      <c r="A14" s="66" t="s">
        <v>266</v>
      </c>
      <c r="B14" s="177" t="s">
        <v>267</v>
      </c>
      <c r="C14" s="178">
        <f>SUM(C15+C16+C18+C23)</f>
        <v>0</v>
      </c>
      <c r="D14" s="180">
        <f aca="true" t="shared" si="2" ref="D14:J14">D18+D16+D15</f>
        <v>1956.8000000000002</v>
      </c>
      <c r="E14" s="179">
        <f t="shared" si="2"/>
        <v>1818.2</v>
      </c>
      <c r="F14" s="180">
        <f t="shared" si="2"/>
        <v>2576.4</v>
      </c>
      <c r="G14" s="180">
        <f t="shared" si="2"/>
        <v>645.9</v>
      </c>
      <c r="H14" s="180">
        <f t="shared" si="2"/>
        <v>641</v>
      </c>
      <c r="I14" s="180">
        <f t="shared" si="2"/>
        <v>631.5</v>
      </c>
      <c r="J14" s="180">
        <f t="shared" si="2"/>
        <v>658</v>
      </c>
    </row>
    <row r="15" spans="1:10" ht="28.5" customHeight="1">
      <c r="A15" s="71" t="s">
        <v>268</v>
      </c>
      <c r="B15" s="181" t="s">
        <v>269</v>
      </c>
      <c r="C15" s="182"/>
      <c r="D15" s="182">
        <v>478.5</v>
      </c>
      <c r="E15" s="182">
        <v>465.7</v>
      </c>
      <c r="F15" s="183">
        <f>SUM(G15:J15)</f>
        <v>665.1</v>
      </c>
      <c r="G15" s="189">
        <v>168.1</v>
      </c>
      <c r="H15" s="189">
        <v>163.9</v>
      </c>
      <c r="I15" s="189">
        <v>153.2</v>
      </c>
      <c r="J15" s="189">
        <v>179.9</v>
      </c>
    </row>
    <row r="16" spans="1:10" ht="22.5" customHeight="1">
      <c r="A16" s="71" t="s">
        <v>270</v>
      </c>
      <c r="B16" s="181" t="s">
        <v>271</v>
      </c>
      <c r="C16" s="182"/>
      <c r="D16" s="182">
        <v>947.2</v>
      </c>
      <c r="E16" s="182">
        <v>865.6</v>
      </c>
      <c r="F16" s="183">
        <f>SUM(G16:J16)</f>
        <v>1234.7</v>
      </c>
      <c r="G16" s="189">
        <v>308.7</v>
      </c>
      <c r="H16" s="189">
        <v>308.6</v>
      </c>
      <c r="I16" s="189">
        <v>308.7</v>
      </c>
      <c r="J16" s="189">
        <v>308.7</v>
      </c>
    </row>
    <row r="17" spans="1:10" ht="21" customHeight="1">
      <c r="A17" s="195" t="s">
        <v>272</v>
      </c>
      <c r="B17" s="196" t="s">
        <v>273</v>
      </c>
      <c r="C17" s="197"/>
      <c r="D17" s="197"/>
      <c r="E17" s="197"/>
      <c r="F17" s="198">
        <f>SUM(G17:J17)</f>
        <v>0</v>
      </c>
      <c r="G17" s="199"/>
      <c r="H17" s="199"/>
      <c r="I17" s="199"/>
      <c r="J17" s="199"/>
    </row>
    <row r="18" spans="1:10" ht="19.5" customHeight="1">
      <c r="A18" s="200" t="s">
        <v>274</v>
      </c>
      <c r="B18" s="201" t="s">
        <v>275</v>
      </c>
      <c r="C18" s="202"/>
      <c r="D18" s="203">
        <f aca="true" t="shared" si="3" ref="D18:J18">SUM(D19:D23)</f>
        <v>531.1</v>
      </c>
      <c r="E18" s="203">
        <f t="shared" si="3"/>
        <v>486.9</v>
      </c>
      <c r="F18" s="204">
        <f t="shared" si="3"/>
        <v>676.6000000000001</v>
      </c>
      <c r="G18" s="203">
        <f t="shared" si="3"/>
        <v>169.1</v>
      </c>
      <c r="H18" s="203">
        <f t="shared" si="3"/>
        <v>168.5</v>
      </c>
      <c r="I18" s="203">
        <f t="shared" si="3"/>
        <v>169.6</v>
      </c>
      <c r="J18" s="203">
        <f t="shared" si="3"/>
        <v>169.39999999999998</v>
      </c>
    </row>
    <row r="19" spans="1:10" ht="20.25" customHeight="1">
      <c r="A19" s="205" t="s">
        <v>276</v>
      </c>
      <c r="B19" s="206" t="s">
        <v>277</v>
      </c>
      <c r="C19" s="207"/>
      <c r="D19" s="207">
        <v>3.3</v>
      </c>
      <c r="E19" s="207">
        <v>3.3</v>
      </c>
      <c r="F19" s="208">
        <f>SUM(G19:J19)</f>
        <v>5.1</v>
      </c>
      <c r="G19" s="209">
        <f>'ІІ. Розр. з бюджетом'!G19</f>
        <v>1.2</v>
      </c>
      <c r="H19" s="209">
        <f>'ІІ. Розр. з бюджетом'!H19</f>
        <v>0.7</v>
      </c>
      <c r="I19" s="209">
        <f>'ІІ. Розр. з бюджетом'!I19</f>
        <v>1.7</v>
      </c>
      <c r="J19" s="209">
        <f>'ІІ. Розр. з бюджетом'!J19</f>
        <v>1.5</v>
      </c>
    </row>
    <row r="20" spans="1:10" ht="21.75" customHeight="1">
      <c r="A20" s="97" t="s">
        <v>234</v>
      </c>
      <c r="B20" s="192" t="s">
        <v>278</v>
      </c>
      <c r="C20" s="193"/>
      <c r="D20" s="193">
        <v>211.8</v>
      </c>
      <c r="E20" s="193">
        <v>195.6</v>
      </c>
      <c r="F20" s="183">
        <f>SUM(G20:J20)</f>
        <v>271.1</v>
      </c>
      <c r="G20" s="210">
        <f>'ІІ. Розр. з бюджетом'!G26</f>
        <v>67.8</v>
      </c>
      <c r="H20" s="210">
        <f>'ІІ. Розр. з бюджетом'!H26</f>
        <v>67.7</v>
      </c>
      <c r="I20" s="210">
        <f>'ІІ. Розр. з бюджетом'!I26</f>
        <v>67.8</v>
      </c>
      <c r="J20" s="210">
        <f>'ІІ. Розр. з бюджетом'!J26</f>
        <v>67.8</v>
      </c>
    </row>
    <row r="21" spans="1:10" ht="18" customHeight="1">
      <c r="A21" s="97" t="s">
        <v>279</v>
      </c>
      <c r="B21" s="192" t="s">
        <v>280</v>
      </c>
      <c r="C21" s="193"/>
      <c r="D21" s="193">
        <v>17.8</v>
      </c>
      <c r="E21" s="193">
        <v>16.3</v>
      </c>
      <c r="F21" s="183">
        <f>SUM(G21:J21)</f>
        <v>22.599999999999998</v>
      </c>
      <c r="G21" s="210">
        <f>'ІІ. Розр. з бюджетом'!G31</f>
        <v>5.7</v>
      </c>
      <c r="H21" s="210">
        <f>'ІІ. Розр. з бюджетом'!H31</f>
        <v>5.6</v>
      </c>
      <c r="I21" s="210">
        <f>'ІІ. Розр. з бюджетом'!I31</f>
        <v>5.6</v>
      </c>
      <c r="J21" s="210">
        <f>'ІІ. Розр. з бюджетом'!J31</f>
        <v>5.7</v>
      </c>
    </row>
    <row r="22" spans="1:10" ht="18" customHeight="1">
      <c r="A22" s="97" t="s">
        <v>159</v>
      </c>
      <c r="B22" s="192" t="s">
        <v>281</v>
      </c>
      <c r="C22" s="193"/>
      <c r="D22" s="193">
        <v>39.4</v>
      </c>
      <c r="E22" s="193">
        <v>35.1</v>
      </c>
      <c r="F22" s="183">
        <f>SUM(G22:J22)</f>
        <v>46.6</v>
      </c>
      <c r="G22" s="73">
        <f>'ІІ. Розр. з бюджетом'!G32</f>
        <v>11.6</v>
      </c>
      <c r="H22" s="73">
        <f>'ІІ. Розр. з бюджетом'!H32</f>
        <v>11.7</v>
      </c>
      <c r="I22" s="73">
        <f>'ІІ. Розр. з бюджетом'!I32</f>
        <v>11.7</v>
      </c>
      <c r="J22" s="73">
        <f>'ІІ. Розр. з бюджетом'!J32</f>
        <v>11.6</v>
      </c>
    </row>
    <row r="23" spans="1:10" ht="22.5" customHeight="1">
      <c r="A23" s="71" t="s">
        <v>282</v>
      </c>
      <c r="B23" s="192" t="s">
        <v>283</v>
      </c>
      <c r="C23" s="193"/>
      <c r="D23" s="193">
        <v>258.8</v>
      </c>
      <c r="E23" s="193">
        <v>236.6</v>
      </c>
      <c r="F23" s="183">
        <f>SUM(G23:J23)</f>
        <v>331.2</v>
      </c>
      <c r="G23" s="210">
        <f>G24</f>
        <v>82.8</v>
      </c>
      <c r="H23" s="210">
        <f>H24</f>
        <v>82.8</v>
      </c>
      <c r="I23" s="210">
        <f>I24</f>
        <v>82.8</v>
      </c>
      <c r="J23" s="210">
        <f>J24</f>
        <v>82.8</v>
      </c>
    </row>
    <row r="24" spans="1:10" ht="36.75" customHeight="1">
      <c r="A24" s="97" t="s">
        <v>284</v>
      </c>
      <c r="B24" s="192" t="s">
        <v>285</v>
      </c>
      <c r="C24" s="193"/>
      <c r="D24" s="193">
        <v>258.8</v>
      </c>
      <c r="E24" s="193">
        <v>236.6</v>
      </c>
      <c r="F24" s="183">
        <f>G24+H24+I24+J24</f>
        <v>331.2</v>
      </c>
      <c r="G24" s="210">
        <f>'ІІ. Розр. з бюджетом'!G33</f>
        <v>82.8</v>
      </c>
      <c r="H24" s="210">
        <f>'ІІ. Розр. з бюджетом'!H33</f>
        <v>82.8</v>
      </c>
      <c r="I24" s="210">
        <f>'ІІ. Розр. з бюджетом'!I33</f>
        <v>82.8</v>
      </c>
      <c r="J24" s="210">
        <f>'ІІ. Розр. з бюджетом'!J33</f>
        <v>82.8</v>
      </c>
    </row>
    <row r="25" spans="1:10" ht="36" customHeight="1">
      <c r="A25" s="66" t="s">
        <v>286</v>
      </c>
      <c r="B25" s="177" t="s">
        <v>287</v>
      </c>
      <c r="C25" s="178">
        <f aca="true" t="shared" si="4" ref="C25:J25">C6-C14</f>
        <v>0</v>
      </c>
      <c r="D25" s="180">
        <f t="shared" si="4"/>
        <v>15.199999999999818</v>
      </c>
      <c r="E25" s="179">
        <f t="shared" si="4"/>
        <v>15.200000000000045</v>
      </c>
      <c r="F25" s="180">
        <f t="shared" si="4"/>
        <v>23.09999999999991</v>
      </c>
      <c r="G25" s="180">
        <f t="shared" si="4"/>
        <v>4.899999999999977</v>
      </c>
      <c r="H25" s="180">
        <f t="shared" si="4"/>
        <v>3.3999999999999773</v>
      </c>
      <c r="I25" s="180">
        <f t="shared" si="4"/>
        <v>7.7999999999999545</v>
      </c>
      <c r="J25" s="180">
        <f t="shared" si="4"/>
        <v>7</v>
      </c>
    </row>
    <row r="26" spans="1:10" ht="22.5" customHeight="1">
      <c r="A26" s="612" t="s">
        <v>288</v>
      </c>
      <c r="B26" s="612"/>
      <c r="C26" s="612"/>
      <c r="D26" s="612"/>
      <c r="E26" s="612"/>
      <c r="F26" s="612"/>
      <c r="G26" s="612"/>
      <c r="H26" s="612"/>
      <c r="I26" s="612"/>
      <c r="J26" s="612"/>
    </row>
    <row r="27" spans="1:10" ht="35.25" customHeight="1">
      <c r="A27" s="66" t="s">
        <v>289</v>
      </c>
      <c r="B27" s="177" t="s">
        <v>290</v>
      </c>
      <c r="C27" s="211">
        <f>SUM(C28:C34)</f>
        <v>0</v>
      </c>
      <c r="D27" s="211">
        <f>D34</f>
        <v>940</v>
      </c>
      <c r="E27" s="211">
        <f>E34</f>
        <v>940</v>
      </c>
      <c r="F27" s="211">
        <f>SUM(F28:F34)</f>
        <v>0</v>
      </c>
      <c r="G27" s="211">
        <f>SUM(G28:G34)</f>
        <v>0</v>
      </c>
      <c r="H27" s="211">
        <f>SUM(H28:H34)</f>
        <v>0</v>
      </c>
      <c r="I27" s="211">
        <f>SUM(I28:I34)</f>
        <v>0</v>
      </c>
      <c r="J27" s="211">
        <f>SUM(J28:J34)</f>
        <v>0</v>
      </c>
    </row>
    <row r="28" spans="1:10" ht="21" customHeight="1">
      <c r="A28" s="212" t="s">
        <v>291</v>
      </c>
      <c r="B28" s="181" t="s">
        <v>292</v>
      </c>
      <c r="C28" s="213"/>
      <c r="D28" s="213"/>
      <c r="E28" s="213"/>
      <c r="F28" s="214">
        <f>SUM(G28:J28)</f>
        <v>0</v>
      </c>
      <c r="G28" s="213"/>
      <c r="H28" s="213"/>
      <c r="I28" s="213"/>
      <c r="J28" s="213"/>
    </row>
    <row r="29" spans="1:10" ht="23.25" customHeight="1">
      <c r="A29" s="212" t="s">
        <v>293</v>
      </c>
      <c r="B29" s="181" t="s">
        <v>294</v>
      </c>
      <c r="C29" s="213"/>
      <c r="D29" s="213"/>
      <c r="E29" s="213"/>
      <c r="F29" s="214">
        <f>SUM(G29:J29)</f>
        <v>0</v>
      </c>
      <c r="G29" s="213"/>
      <c r="H29" s="213"/>
      <c r="I29" s="213"/>
      <c r="J29" s="213"/>
    </row>
    <row r="30" spans="1:10" ht="28.5" customHeight="1">
      <c r="A30" s="212" t="s">
        <v>295</v>
      </c>
      <c r="B30" s="181" t="s">
        <v>296</v>
      </c>
      <c r="C30" s="213"/>
      <c r="D30" s="213"/>
      <c r="E30" s="213"/>
      <c r="F30" s="214">
        <f>SUM(G30:J30)</f>
        <v>0</v>
      </c>
      <c r="G30" s="213"/>
      <c r="H30" s="213"/>
      <c r="I30" s="213"/>
      <c r="J30" s="213"/>
    </row>
    <row r="31" spans="1:10" ht="19.5" customHeight="1">
      <c r="A31" s="212" t="s">
        <v>297</v>
      </c>
      <c r="B31" s="196"/>
      <c r="C31" s="215"/>
      <c r="D31" s="215"/>
      <c r="E31" s="215"/>
      <c r="F31" s="216"/>
      <c r="G31" s="215"/>
      <c r="H31" s="215"/>
      <c r="I31" s="215"/>
      <c r="J31" s="215"/>
    </row>
    <row r="32" spans="1:10" ht="17.25" customHeight="1">
      <c r="A32" s="217" t="s">
        <v>298</v>
      </c>
      <c r="B32" s="196" t="s">
        <v>299</v>
      </c>
      <c r="C32" s="215"/>
      <c r="D32" s="215"/>
      <c r="E32" s="215"/>
      <c r="F32" s="216"/>
      <c r="G32" s="215"/>
      <c r="H32" s="215"/>
      <c r="I32" s="215"/>
      <c r="J32" s="215"/>
    </row>
    <row r="33" spans="1:10" ht="19.5" customHeight="1">
      <c r="A33" s="217" t="s">
        <v>300</v>
      </c>
      <c r="B33" s="196" t="s">
        <v>301</v>
      </c>
      <c r="C33" s="215"/>
      <c r="D33" s="215"/>
      <c r="E33" s="215"/>
      <c r="F33" s="216"/>
      <c r="G33" s="215"/>
      <c r="H33" s="215"/>
      <c r="I33" s="215"/>
      <c r="J33" s="215"/>
    </row>
    <row r="34" spans="1:10" ht="24.75" customHeight="1">
      <c r="A34" s="195" t="s">
        <v>302</v>
      </c>
      <c r="B34" s="218" t="s">
        <v>303</v>
      </c>
      <c r="C34" s="219">
        <f>SUM(C36:C36)</f>
        <v>0</v>
      </c>
      <c r="D34" s="219">
        <f>D36+D39</f>
        <v>940</v>
      </c>
      <c r="E34" s="219">
        <f>E36+E39</f>
        <v>940</v>
      </c>
      <c r="F34" s="216">
        <f>SUM(G34:J34)</f>
        <v>0</v>
      </c>
      <c r="G34" s="219">
        <f>SUM(G35:G36)</f>
        <v>0</v>
      </c>
      <c r="H34" s="219">
        <f>SUM(H35:H36)</f>
        <v>0</v>
      </c>
      <c r="I34" s="219">
        <f>SUM(I36:I36)</f>
        <v>0</v>
      </c>
      <c r="J34" s="219">
        <f>SUM(J36:J36)</f>
        <v>0</v>
      </c>
    </row>
    <row r="35" spans="1:10" ht="21" customHeight="1">
      <c r="A35" s="97" t="s">
        <v>304</v>
      </c>
      <c r="B35" s="192"/>
      <c r="C35" s="220"/>
      <c r="D35" s="220"/>
      <c r="E35" s="220"/>
      <c r="F35" s="216"/>
      <c r="G35" s="220"/>
      <c r="H35" s="220"/>
      <c r="I35" s="220"/>
      <c r="J35" s="220"/>
    </row>
    <row r="36" spans="1:10" ht="30.75" customHeight="1">
      <c r="A36" s="97" t="s">
        <v>305</v>
      </c>
      <c r="B36" s="192" t="s">
        <v>306</v>
      </c>
      <c r="C36" s="221"/>
      <c r="D36" s="221">
        <v>437</v>
      </c>
      <c r="E36" s="221">
        <v>437</v>
      </c>
      <c r="F36" s="222">
        <f>SUM(G36:J36)</f>
        <v>0</v>
      </c>
      <c r="G36" s="221"/>
      <c r="H36" s="221"/>
      <c r="I36" s="221"/>
      <c r="J36" s="221"/>
    </row>
    <row r="37" spans="1:10" ht="55.5" customHeight="1">
      <c r="A37" s="223" t="s">
        <v>307</v>
      </c>
      <c r="B37" s="192" t="s">
        <v>308</v>
      </c>
      <c r="C37" s="221"/>
      <c r="D37" s="221">
        <v>397</v>
      </c>
      <c r="E37" s="221">
        <v>397</v>
      </c>
      <c r="F37" s="224"/>
      <c r="G37" s="221"/>
      <c r="H37" s="221"/>
      <c r="I37" s="221"/>
      <c r="J37" s="221"/>
    </row>
    <row r="38" spans="1:10" ht="46.5" customHeight="1">
      <c r="A38" s="97" t="s">
        <v>309</v>
      </c>
      <c r="B38" s="192" t="s">
        <v>310</v>
      </c>
      <c r="C38" s="221"/>
      <c r="D38" s="221">
        <v>40</v>
      </c>
      <c r="E38" s="221">
        <v>40</v>
      </c>
      <c r="F38" s="224"/>
      <c r="G38" s="221"/>
      <c r="H38" s="221"/>
      <c r="I38" s="221"/>
      <c r="J38" s="221"/>
    </row>
    <row r="39" spans="1:10" ht="30.75" customHeight="1">
      <c r="A39" s="97" t="s">
        <v>311</v>
      </c>
      <c r="B39" s="192" t="s">
        <v>312</v>
      </c>
      <c r="C39" s="221"/>
      <c r="D39" s="221">
        <v>503</v>
      </c>
      <c r="E39" s="221">
        <v>503</v>
      </c>
      <c r="F39" s="224"/>
      <c r="G39" s="221"/>
      <c r="H39" s="221"/>
      <c r="I39" s="221"/>
      <c r="J39" s="221"/>
    </row>
    <row r="40" spans="1:10" ht="51.75" customHeight="1">
      <c r="A40" s="97" t="s">
        <v>313</v>
      </c>
      <c r="B40" s="192" t="s">
        <v>314</v>
      </c>
      <c r="C40" s="221"/>
      <c r="D40" s="221">
        <v>503</v>
      </c>
      <c r="E40" s="221">
        <v>503</v>
      </c>
      <c r="F40" s="224"/>
      <c r="G40" s="221"/>
      <c r="H40" s="221"/>
      <c r="I40" s="221"/>
      <c r="J40" s="221"/>
    </row>
    <row r="41" spans="1:10" ht="45" customHeight="1">
      <c r="A41" s="66" t="s">
        <v>315</v>
      </c>
      <c r="B41" s="177" t="s">
        <v>316</v>
      </c>
      <c r="C41" s="211">
        <f>SUM(C43:C49)</f>
        <v>0</v>
      </c>
      <c r="D41" s="211">
        <f>D43+D46+D49</f>
        <v>940</v>
      </c>
      <c r="E41" s="211">
        <v>940</v>
      </c>
      <c r="F41" s="211">
        <f>SUM(F43,F49)</f>
        <v>0</v>
      </c>
      <c r="G41" s="225">
        <f>SUM(G43)</f>
        <v>0</v>
      </c>
      <c r="H41" s="225">
        <f>SUM(H43,H49)</f>
        <v>0</v>
      </c>
      <c r="I41" s="225">
        <f>SUM(I43:I49)</f>
        <v>0</v>
      </c>
      <c r="J41" s="225">
        <f>SUM(J43:J49)</f>
        <v>0</v>
      </c>
    </row>
    <row r="42" spans="1:10" ht="10.5" customHeight="1">
      <c r="A42" s="66"/>
      <c r="B42" s="177"/>
      <c r="C42" s="211"/>
      <c r="D42" s="211"/>
      <c r="E42" s="211"/>
      <c r="F42" s="211"/>
      <c r="G42" s="225"/>
      <c r="H42" s="225"/>
      <c r="I42" s="225"/>
      <c r="J42" s="225"/>
    </row>
    <row r="43" spans="1:10" ht="54.75" customHeight="1">
      <c r="A43" s="217" t="s">
        <v>317</v>
      </c>
      <c r="B43" s="181" t="s">
        <v>318</v>
      </c>
      <c r="C43" s="213"/>
      <c r="D43" s="213">
        <v>437</v>
      </c>
      <c r="E43" s="213">
        <v>437</v>
      </c>
      <c r="F43" s="214"/>
      <c r="G43" s="213"/>
      <c r="H43" s="213"/>
      <c r="I43" s="213"/>
      <c r="J43" s="213"/>
    </row>
    <row r="44" spans="1:10" ht="54.75" customHeight="1">
      <c r="A44" s="223" t="s">
        <v>319</v>
      </c>
      <c r="B44" s="226" t="s">
        <v>320</v>
      </c>
      <c r="C44" s="213"/>
      <c r="D44" s="213">
        <v>397</v>
      </c>
      <c r="E44" s="213">
        <v>397</v>
      </c>
      <c r="F44" s="214"/>
      <c r="G44" s="213"/>
      <c r="H44" s="213"/>
      <c r="I44" s="213"/>
      <c r="J44" s="213"/>
    </row>
    <row r="45" spans="1:10" ht="39.75" customHeight="1">
      <c r="A45" s="97" t="s">
        <v>321</v>
      </c>
      <c r="B45" s="226" t="s">
        <v>322</v>
      </c>
      <c r="C45" s="213"/>
      <c r="D45" s="213">
        <v>40</v>
      </c>
      <c r="E45" s="213">
        <v>40</v>
      </c>
      <c r="F45" s="214"/>
      <c r="G45" s="213"/>
      <c r="H45" s="213"/>
      <c r="I45" s="213"/>
      <c r="J45" s="213"/>
    </row>
    <row r="46" spans="1:10" ht="41.25" customHeight="1">
      <c r="A46" s="71" t="s">
        <v>323</v>
      </c>
      <c r="B46" s="181" t="s">
        <v>324</v>
      </c>
      <c r="C46" s="213"/>
      <c r="D46" s="213"/>
      <c r="E46" s="213"/>
      <c r="F46" s="214">
        <f>SUM(G46:J46)</f>
        <v>0</v>
      </c>
      <c r="G46" s="213"/>
      <c r="H46" s="213"/>
      <c r="I46" s="213"/>
      <c r="J46" s="213"/>
    </row>
    <row r="47" spans="1:10" ht="33" customHeight="1">
      <c r="A47" s="71" t="s">
        <v>325</v>
      </c>
      <c r="B47" s="181" t="s">
        <v>326</v>
      </c>
      <c r="C47" s="213"/>
      <c r="D47" s="213"/>
      <c r="E47" s="213"/>
      <c r="F47" s="214">
        <f>SUM(G47:J47)</f>
        <v>0</v>
      </c>
      <c r="G47" s="213"/>
      <c r="H47" s="213"/>
      <c r="I47" s="213"/>
      <c r="J47" s="213"/>
    </row>
    <row r="48" spans="1:10" ht="27" customHeight="1">
      <c r="A48" s="71" t="s">
        <v>327</v>
      </c>
      <c r="B48" s="181" t="s">
        <v>328</v>
      </c>
      <c r="C48" s="213"/>
      <c r="D48" s="213"/>
      <c r="E48" s="213"/>
      <c r="F48" s="214">
        <f>SUM(G48:J48)</f>
        <v>0</v>
      </c>
      <c r="G48" s="213"/>
      <c r="H48" s="213"/>
      <c r="I48" s="213"/>
      <c r="J48" s="213"/>
    </row>
    <row r="49" spans="1:10" ht="25.5" customHeight="1">
      <c r="A49" s="71" t="s">
        <v>329</v>
      </c>
      <c r="B49" s="192" t="s">
        <v>330</v>
      </c>
      <c r="C49" s="220">
        <f>SUM(C51:C52)</f>
        <v>0</v>
      </c>
      <c r="D49" s="220">
        <v>503</v>
      </c>
      <c r="E49" s="220">
        <v>503</v>
      </c>
      <c r="F49" s="214">
        <f>SUM(G49:J49)</f>
        <v>0</v>
      </c>
      <c r="G49" s="220">
        <f>SUM(G51:G52)</f>
        <v>0</v>
      </c>
      <c r="H49" s="220">
        <f>SUM(H51:H52)</f>
        <v>0</v>
      </c>
      <c r="I49" s="220">
        <f>SUM(I51:I52)</f>
        <v>0</v>
      </c>
      <c r="J49" s="220">
        <f>SUM(J51:J52)</f>
        <v>0</v>
      </c>
    </row>
    <row r="50" spans="1:10" ht="17.25" customHeight="1">
      <c r="A50" s="97" t="s">
        <v>331</v>
      </c>
      <c r="B50" s="227"/>
      <c r="C50" s="228"/>
      <c r="D50" s="228"/>
      <c r="E50" s="228"/>
      <c r="F50" s="216"/>
      <c r="G50" s="228"/>
      <c r="H50" s="228"/>
      <c r="I50" s="228"/>
      <c r="J50" s="228"/>
    </row>
    <row r="51" spans="1:10" ht="33" customHeight="1">
      <c r="A51" s="97" t="s">
        <v>305</v>
      </c>
      <c r="B51" s="192" t="s">
        <v>332</v>
      </c>
      <c r="C51" s="221"/>
      <c r="D51" s="221"/>
      <c r="E51" s="221"/>
      <c r="F51" s="229">
        <f>SUM(G51:J51)</f>
        <v>0</v>
      </c>
      <c r="G51" s="221"/>
      <c r="H51" s="221"/>
      <c r="I51" s="221"/>
      <c r="J51" s="221"/>
    </row>
    <row r="52" spans="1:10" ht="20.25" customHeight="1">
      <c r="A52" s="97" t="s">
        <v>333</v>
      </c>
      <c r="B52" s="192" t="s">
        <v>334</v>
      </c>
      <c r="C52" s="221"/>
      <c r="D52" s="221"/>
      <c r="E52" s="221"/>
      <c r="F52" s="229">
        <f>SUM(G52:J52)</f>
        <v>0</v>
      </c>
      <c r="G52" s="221"/>
      <c r="H52" s="221"/>
      <c r="I52" s="221"/>
      <c r="J52" s="221"/>
    </row>
    <row r="53" spans="1:10" ht="55.5" customHeight="1">
      <c r="A53" s="97" t="s">
        <v>335</v>
      </c>
      <c r="B53" s="227" t="s">
        <v>336</v>
      </c>
      <c r="C53" s="221"/>
      <c r="D53" s="221">
        <v>503</v>
      </c>
      <c r="E53" s="221">
        <v>503</v>
      </c>
      <c r="F53" s="229"/>
      <c r="G53" s="230"/>
      <c r="H53" s="230"/>
      <c r="I53" s="230"/>
      <c r="J53" s="230"/>
    </row>
    <row r="54" spans="1:10" ht="30.75" customHeight="1">
      <c r="A54" s="66" t="s">
        <v>337</v>
      </c>
      <c r="B54" s="177" t="s">
        <v>338</v>
      </c>
      <c r="C54" s="211">
        <f>C27-C41</f>
        <v>0</v>
      </c>
      <c r="D54" s="211">
        <f>D27-D41</f>
        <v>0</v>
      </c>
      <c r="E54" s="211">
        <f>E27-E41</f>
        <v>0</v>
      </c>
      <c r="F54" s="211">
        <f>SUM(G54:J54)</f>
        <v>0</v>
      </c>
      <c r="G54" s="211">
        <f>G27-G41</f>
        <v>0</v>
      </c>
      <c r="H54" s="211">
        <f>H27-H41</f>
        <v>0</v>
      </c>
      <c r="I54" s="211">
        <f>I27-I41</f>
        <v>0</v>
      </c>
      <c r="J54" s="211">
        <f>J27-J41</f>
        <v>0</v>
      </c>
    </row>
    <row r="55" spans="1:10" ht="18" customHeight="1">
      <c r="A55" s="612" t="s">
        <v>339</v>
      </c>
      <c r="B55" s="612"/>
      <c r="C55" s="612"/>
      <c r="D55" s="612"/>
      <c r="E55" s="612"/>
      <c r="F55" s="612"/>
      <c r="G55" s="612"/>
      <c r="H55" s="612"/>
      <c r="I55" s="612"/>
      <c r="J55" s="612"/>
    </row>
    <row r="56" spans="1:10" ht="27.75" customHeight="1">
      <c r="A56" s="231" t="s">
        <v>340</v>
      </c>
      <c r="B56" s="232" t="s">
        <v>341</v>
      </c>
      <c r="C56" s="225">
        <f>C57+C58+C62+C66+C67</f>
        <v>0</v>
      </c>
      <c r="D56" s="225">
        <f>D57+D58+D62+D66+D67</f>
        <v>0</v>
      </c>
      <c r="E56" s="225">
        <f>E57+E58+E62+E66+E67</f>
        <v>0</v>
      </c>
      <c r="F56" s="225">
        <f aca="true" t="shared" si="5" ref="F56:F81">SUM(G56:J56)</f>
        <v>0</v>
      </c>
      <c r="G56" s="225">
        <f>G57+G58+G62+G66+G67</f>
        <v>0</v>
      </c>
      <c r="H56" s="225">
        <f>H57+H58+H62+H66+H67</f>
        <v>0</v>
      </c>
      <c r="I56" s="225">
        <f>I57+I58+I62+I66+I67</f>
        <v>0</v>
      </c>
      <c r="J56" s="225">
        <f>J57+J58+J62+J66+J67</f>
        <v>0</v>
      </c>
    </row>
    <row r="57" spans="1:13" ht="20.25" customHeight="1">
      <c r="A57" s="233" t="s">
        <v>342</v>
      </c>
      <c r="B57" s="206" t="s">
        <v>343</v>
      </c>
      <c r="C57" s="234"/>
      <c r="D57" s="234"/>
      <c r="E57" s="234"/>
      <c r="F57" s="235">
        <f t="shared" si="5"/>
        <v>0</v>
      </c>
      <c r="G57" s="234"/>
      <c r="H57" s="234"/>
      <c r="I57" s="234"/>
      <c r="J57" s="234"/>
      <c r="M57" s="173"/>
    </row>
    <row r="58" spans="1:13" ht="34.5" customHeight="1">
      <c r="A58" s="71" t="s">
        <v>344</v>
      </c>
      <c r="B58" s="206" t="s">
        <v>345</v>
      </c>
      <c r="C58" s="234">
        <f>SUM(C59:C61)</f>
        <v>0</v>
      </c>
      <c r="D58" s="234">
        <f>SUM(D59:D61)</f>
        <v>0</v>
      </c>
      <c r="E58" s="234">
        <f>SUM(E59:E61)</f>
        <v>0</v>
      </c>
      <c r="F58" s="235">
        <f t="shared" si="5"/>
        <v>0</v>
      </c>
      <c r="G58" s="234">
        <f>SUM(G59:G61)</f>
        <v>0</v>
      </c>
      <c r="H58" s="234">
        <f>SUM(H59:H61)</f>
        <v>0</v>
      </c>
      <c r="I58" s="234">
        <f>SUM(I59:I61)</f>
        <v>0</v>
      </c>
      <c r="J58" s="234">
        <f>SUM(J59:J61)</f>
        <v>0</v>
      </c>
      <c r="M58" s="4"/>
    </row>
    <row r="59" spans="1:14" ht="18" customHeight="1">
      <c r="A59" s="97" t="s">
        <v>346</v>
      </c>
      <c r="B59" s="236" t="s">
        <v>347</v>
      </c>
      <c r="C59" s="237"/>
      <c r="D59" s="237"/>
      <c r="E59" s="237"/>
      <c r="F59" s="238">
        <f t="shared" si="5"/>
        <v>0</v>
      </c>
      <c r="G59" s="237"/>
      <c r="H59" s="237"/>
      <c r="I59" s="237"/>
      <c r="J59" s="237"/>
      <c r="M59" s="4"/>
      <c r="N59" s="173"/>
    </row>
    <row r="60" spans="1:14" ht="18" customHeight="1">
      <c r="A60" s="97" t="s">
        <v>348</v>
      </c>
      <c r="B60" s="236" t="s">
        <v>349</v>
      </c>
      <c r="C60" s="237"/>
      <c r="D60" s="237"/>
      <c r="E60" s="237"/>
      <c r="F60" s="238">
        <f t="shared" si="5"/>
        <v>0</v>
      </c>
      <c r="G60" s="237"/>
      <c r="H60" s="237"/>
      <c r="I60" s="237"/>
      <c r="J60" s="237"/>
      <c r="M60" s="4"/>
      <c r="N60" s="173"/>
    </row>
    <row r="61" spans="1:14" ht="18" customHeight="1">
      <c r="A61" s="97" t="s">
        <v>350</v>
      </c>
      <c r="B61" s="236" t="s">
        <v>351</v>
      </c>
      <c r="C61" s="237"/>
      <c r="D61" s="237"/>
      <c r="E61" s="237"/>
      <c r="F61" s="238">
        <f t="shared" si="5"/>
        <v>0</v>
      </c>
      <c r="G61" s="237"/>
      <c r="H61" s="237"/>
      <c r="I61" s="237"/>
      <c r="J61" s="237"/>
      <c r="M61" s="4"/>
      <c r="N61" s="173"/>
    </row>
    <row r="62" spans="1:14" ht="33.75" customHeight="1">
      <c r="A62" s="71" t="s">
        <v>352</v>
      </c>
      <c r="B62" s="206" t="s">
        <v>353</v>
      </c>
      <c r="C62" s="234">
        <f>SUM(C63:C65)</f>
        <v>0</v>
      </c>
      <c r="D62" s="234">
        <f>SUM(D63:D65)</f>
        <v>0</v>
      </c>
      <c r="E62" s="234">
        <f>SUM(E63:E65)</f>
        <v>0</v>
      </c>
      <c r="F62" s="235">
        <f t="shared" si="5"/>
        <v>0</v>
      </c>
      <c r="G62" s="234">
        <f>SUM(G63:G65)</f>
        <v>0</v>
      </c>
      <c r="H62" s="234">
        <f>SUM(H63:H65)</f>
        <v>0</v>
      </c>
      <c r="I62" s="234">
        <f>SUM(I63:I65)</f>
        <v>0</v>
      </c>
      <c r="J62" s="234">
        <f>SUM(J63:J65)</f>
        <v>0</v>
      </c>
      <c r="M62" s="4"/>
      <c r="N62" s="173"/>
    </row>
    <row r="63" spans="1:14" ht="19.5" customHeight="1">
      <c r="A63" s="97" t="s">
        <v>346</v>
      </c>
      <c r="B63" s="236" t="s">
        <v>354</v>
      </c>
      <c r="C63" s="237"/>
      <c r="D63" s="237"/>
      <c r="E63" s="237"/>
      <c r="F63" s="238">
        <f t="shared" si="5"/>
        <v>0</v>
      </c>
      <c r="G63" s="237"/>
      <c r="H63" s="237"/>
      <c r="I63" s="237"/>
      <c r="J63" s="237"/>
      <c r="M63" s="173"/>
      <c r="N63" s="4"/>
    </row>
    <row r="64" spans="1:14" ht="19.5" customHeight="1">
      <c r="A64" s="97" t="s">
        <v>348</v>
      </c>
      <c r="B64" s="236" t="s">
        <v>355</v>
      </c>
      <c r="C64" s="237"/>
      <c r="D64" s="237"/>
      <c r="E64" s="237"/>
      <c r="F64" s="238">
        <f t="shared" si="5"/>
        <v>0</v>
      </c>
      <c r="G64" s="237"/>
      <c r="H64" s="237"/>
      <c r="I64" s="237"/>
      <c r="J64" s="237"/>
      <c r="M64" s="173"/>
      <c r="N64" s="4"/>
    </row>
    <row r="65" spans="1:14" ht="19.5" customHeight="1">
      <c r="A65" s="97" t="s">
        <v>350</v>
      </c>
      <c r="B65" s="236" t="s">
        <v>356</v>
      </c>
      <c r="C65" s="237"/>
      <c r="D65" s="237"/>
      <c r="E65" s="237"/>
      <c r="F65" s="238">
        <f t="shared" si="5"/>
        <v>0</v>
      </c>
      <c r="G65" s="237"/>
      <c r="H65" s="237"/>
      <c r="I65" s="237"/>
      <c r="J65" s="237"/>
      <c r="M65" s="173"/>
      <c r="N65" s="4"/>
    </row>
    <row r="66" spans="1:14" ht="19.5" customHeight="1">
      <c r="A66" s="71" t="s">
        <v>357</v>
      </c>
      <c r="B66" s="206" t="s">
        <v>358</v>
      </c>
      <c r="C66" s="234"/>
      <c r="D66" s="234"/>
      <c r="E66" s="234"/>
      <c r="F66" s="235">
        <f t="shared" si="5"/>
        <v>0</v>
      </c>
      <c r="G66" s="234"/>
      <c r="H66" s="234"/>
      <c r="I66" s="234"/>
      <c r="J66" s="234"/>
      <c r="M66" s="173"/>
      <c r="N66" s="4"/>
    </row>
    <row r="67" spans="1:14" ht="19.5" customHeight="1">
      <c r="A67" s="71" t="s">
        <v>359</v>
      </c>
      <c r="B67" s="206" t="s">
        <v>360</v>
      </c>
      <c r="C67" s="234"/>
      <c r="D67" s="234"/>
      <c r="E67" s="234"/>
      <c r="F67" s="235">
        <f t="shared" si="5"/>
        <v>0</v>
      </c>
      <c r="G67" s="234"/>
      <c r="H67" s="234"/>
      <c r="I67" s="234"/>
      <c r="J67" s="234"/>
      <c r="M67" s="173"/>
      <c r="N67" s="4"/>
    </row>
    <row r="68" spans="1:14" ht="33" customHeight="1">
      <c r="A68" s="66" t="s">
        <v>361</v>
      </c>
      <c r="B68" s="177" t="s">
        <v>362</v>
      </c>
      <c r="C68" s="211">
        <f>C69+C70+C74+C78</f>
        <v>0</v>
      </c>
      <c r="D68" s="211">
        <f>D69+D70+D74+D78</f>
        <v>7.6</v>
      </c>
      <c r="E68" s="211">
        <f>E69+E70+E74+E78</f>
        <v>7.6</v>
      </c>
      <c r="F68" s="225">
        <f t="shared" si="5"/>
        <v>29.6</v>
      </c>
      <c r="G68" s="211">
        <f>G69+G70+G74+G78+G79</f>
        <v>7</v>
      </c>
      <c r="H68" s="211">
        <f>H69+H70+H74+H78+H79</f>
        <v>6.2</v>
      </c>
      <c r="I68" s="211">
        <f>I69+I70+I74+I78+I79</f>
        <v>8.4</v>
      </c>
      <c r="J68" s="211">
        <f>J69+J70+J74+J78+J79</f>
        <v>8</v>
      </c>
      <c r="M68" s="173"/>
      <c r="N68" s="4"/>
    </row>
    <row r="69" spans="1:14" ht="37.5" customHeight="1">
      <c r="A69" s="71" t="s">
        <v>363</v>
      </c>
      <c r="B69" s="192" t="s">
        <v>364</v>
      </c>
      <c r="C69" s="220"/>
      <c r="D69" s="220">
        <v>7.6</v>
      </c>
      <c r="E69" s="220">
        <v>7.6</v>
      </c>
      <c r="F69" s="235">
        <f t="shared" si="5"/>
        <v>11.6</v>
      </c>
      <c r="G69" s="239">
        <v>2.5</v>
      </c>
      <c r="H69" s="239">
        <v>1.7</v>
      </c>
      <c r="I69" s="239">
        <v>3.9</v>
      </c>
      <c r="J69" s="239">
        <v>3.5</v>
      </c>
      <c r="M69" s="173"/>
      <c r="N69" s="4"/>
    </row>
    <row r="70" spans="1:14" ht="33" customHeight="1">
      <c r="A70" s="71" t="s">
        <v>365</v>
      </c>
      <c r="B70" s="192" t="s">
        <v>366</v>
      </c>
      <c r="C70" s="220"/>
      <c r="D70" s="220"/>
      <c r="E70" s="220"/>
      <c r="F70" s="235">
        <f t="shared" si="5"/>
        <v>0</v>
      </c>
      <c r="G70" s="220">
        <f>SUM(G71:G73)</f>
        <v>0</v>
      </c>
      <c r="H70" s="220">
        <f>SUM(H71:H73)</f>
        <v>0</v>
      </c>
      <c r="I70" s="220">
        <f>SUM(I71:I73)</f>
        <v>0</v>
      </c>
      <c r="J70" s="220">
        <f>SUM(J71:J73)</f>
        <v>0</v>
      </c>
      <c r="M70" s="173"/>
      <c r="N70" s="4"/>
    </row>
    <row r="71" spans="1:14" ht="15.75" customHeight="1">
      <c r="A71" s="97" t="s">
        <v>346</v>
      </c>
      <c r="B71" s="240" t="s">
        <v>367</v>
      </c>
      <c r="C71" s="241"/>
      <c r="D71" s="241"/>
      <c r="E71" s="241"/>
      <c r="F71" s="238">
        <f t="shared" si="5"/>
        <v>0</v>
      </c>
      <c r="G71" s="241"/>
      <c r="H71" s="241"/>
      <c r="I71" s="241"/>
      <c r="J71" s="241"/>
      <c r="M71" s="173"/>
      <c r="N71" s="4"/>
    </row>
    <row r="72" spans="1:14" ht="18" customHeight="1">
      <c r="A72" s="97" t="s">
        <v>348</v>
      </c>
      <c r="B72" s="240" t="s">
        <v>368</v>
      </c>
      <c r="C72" s="241"/>
      <c r="D72" s="241"/>
      <c r="E72" s="241"/>
      <c r="F72" s="238">
        <f t="shared" si="5"/>
        <v>0</v>
      </c>
      <c r="G72" s="241"/>
      <c r="H72" s="241"/>
      <c r="I72" s="241"/>
      <c r="J72" s="241"/>
      <c r="M72" s="173"/>
      <c r="N72" s="4"/>
    </row>
    <row r="73" spans="1:14" ht="19.5" customHeight="1">
      <c r="A73" s="97" t="s">
        <v>350</v>
      </c>
      <c r="B73" s="240" t="s">
        <v>369</v>
      </c>
      <c r="C73" s="241"/>
      <c r="D73" s="241"/>
      <c r="E73" s="241"/>
      <c r="F73" s="238">
        <f t="shared" si="5"/>
        <v>0</v>
      </c>
      <c r="G73" s="241"/>
      <c r="H73" s="241"/>
      <c r="I73" s="241"/>
      <c r="J73" s="241"/>
      <c r="M73" s="173"/>
      <c r="N73" s="4"/>
    </row>
    <row r="74" spans="1:14" ht="38.25" customHeight="1">
      <c r="A74" s="71" t="s">
        <v>370</v>
      </c>
      <c r="B74" s="192" t="s">
        <v>371</v>
      </c>
      <c r="C74" s="220"/>
      <c r="D74" s="220"/>
      <c r="E74" s="220"/>
      <c r="F74" s="235">
        <f t="shared" si="5"/>
        <v>0</v>
      </c>
      <c r="G74" s="220">
        <f>SUM(G75:G77)</f>
        <v>0</v>
      </c>
      <c r="H74" s="220">
        <f>SUM(H75:H77)</f>
        <v>0</v>
      </c>
      <c r="I74" s="220">
        <f>SUM(I75:I77)</f>
        <v>0</v>
      </c>
      <c r="J74" s="220">
        <f>SUM(J75:J77)</f>
        <v>0</v>
      </c>
      <c r="M74" s="173"/>
      <c r="N74" s="4"/>
    </row>
    <row r="75" spans="1:14" ht="17.25" customHeight="1">
      <c r="A75" s="97" t="s">
        <v>346</v>
      </c>
      <c r="B75" s="240" t="s">
        <v>372</v>
      </c>
      <c r="C75" s="241"/>
      <c r="D75" s="241"/>
      <c r="E75" s="241"/>
      <c r="F75" s="238">
        <f t="shared" si="5"/>
        <v>0</v>
      </c>
      <c r="G75" s="241"/>
      <c r="H75" s="241"/>
      <c r="I75" s="241"/>
      <c r="J75" s="241"/>
      <c r="M75" s="173"/>
      <c r="N75" s="4"/>
    </row>
    <row r="76" spans="1:14" ht="17.25" customHeight="1">
      <c r="A76" s="97" t="s">
        <v>348</v>
      </c>
      <c r="B76" s="240" t="s">
        <v>373</v>
      </c>
      <c r="C76" s="241"/>
      <c r="D76" s="241"/>
      <c r="E76" s="241"/>
      <c r="F76" s="238">
        <f t="shared" si="5"/>
        <v>0</v>
      </c>
      <c r="G76" s="241"/>
      <c r="H76" s="241"/>
      <c r="I76" s="241"/>
      <c r="J76" s="241"/>
      <c r="M76" s="173"/>
      <c r="N76" s="4"/>
    </row>
    <row r="77" spans="1:14" ht="17.25" customHeight="1">
      <c r="A77" s="97" t="s">
        <v>350</v>
      </c>
      <c r="B77" s="240" t="s">
        <v>374</v>
      </c>
      <c r="C77" s="241"/>
      <c r="D77" s="241"/>
      <c r="E77" s="241"/>
      <c r="F77" s="238">
        <f t="shared" si="5"/>
        <v>0</v>
      </c>
      <c r="G77" s="241"/>
      <c r="H77" s="241"/>
      <c r="I77" s="241"/>
      <c r="J77" s="241"/>
      <c r="M77" s="173"/>
      <c r="N77" s="4"/>
    </row>
    <row r="78" spans="1:14" ht="24" customHeight="1">
      <c r="A78" s="71" t="s">
        <v>329</v>
      </c>
      <c r="B78" s="192" t="s">
        <v>375</v>
      </c>
      <c r="C78" s="239"/>
      <c r="D78" s="239"/>
      <c r="E78" s="239"/>
      <c r="F78" s="235">
        <f t="shared" si="5"/>
        <v>0</v>
      </c>
      <c r="G78" s="239"/>
      <c r="H78" s="239"/>
      <c r="I78" s="239"/>
      <c r="J78" s="239"/>
      <c r="M78" s="173"/>
      <c r="N78" s="4"/>
    </row>
    <row r="79" spans="1:14" ht="24" customHeight="1">
      <c r="A79" s="154" t="s">
        <v>223</v>
      </c>
      <c r="B79" s="242" t="s">
        <v>376</v>
      </c>
      <c r="C79" s="239"/>
      <c r="D79" s="239"/>
      <c r="E79" s="239"/>
      <c r="F79" s="243">
        <f t="shared" si="5"/>
        <v>18</v>
      </c>
      <c r="G79" s="244">
        <v>4.5</v>
      </c>
      <c r="H79" s="244">
        <v>4.5</v>
      </c>
      <c r="I79" s="244">
        <v>4.5</v>
      </c>
      <c r="J79" s="244">
        <v>4.5</v>
      </c>
      <c r="M79" s="173"/>
      <c r="N79" s="4"/>
    </row>
    <row r="80" spans="1:14" ht="35.25" customHeight="1">
      <c r="A80" s="245" t="s">
        <v>377</v>
      </c>
      <c r="B80" s="177" t="s">
        <v>378</v>
      </c>
      <c r="C80" s="211">
        <f>C56-C68</f>
        <v>0</v>
      </c>
      <c r="D80" s="211">
        <f>D56-D68</f>
        <v>-7.6</v>
      </c>
      <c r="E80" s="211">
        <f>E56-E68</f>
        <v>-7.6</v>
      </c>
      <c r="F80" s="225">
        <f t="shared" si="5"/>
        <v>-29.6</v>
      </c>
      <c r="G80" s="211">
        <f>G56-G68</f>
        <v>-7</v>
      </c>
      <c r="H80" s="211">
        <f>H56-H68</f>
        <v>-6.2</v>
      </c>
      <c r="I80" s="211">
        <f>I56-I68</f>
        <v>-8.4</v>
      </c>
      <c r="J80" s="211">
        <f>J56-J68</f>
        <v>-8</v>
      </c>
      <c r="M80" s="173"/>
      <c r="N80" s="4"/>
    </row>
    <row r="81" spans="1:13" ht="21.75" customHeight="1">
      <c r="A81" s="71" t="s">
        <v>379</v>
      </c>
      <c r="B81" s="246"/>
      <c r="C81" s="239"/>
      <c r="D81" s="239"/>
      <c r="E81" s="239"/>
      <c r="F81" s="225">
        <f t="shared" si="5"/>
        <v>0</v>
      </c>
      <c r="G81" s="239"/>
      <c r="H81" s="239"/>
      <c r="I81" s="239"/>
      <c r="J81" s="239"/>
      <c r="M81" s="173"/>
    </row>
    <row r="82" spans="1:10" ht="22.5" customHeight="1">
      <c r="A82" s="66" t="s">
        <v>380</v>
      </c>
      <c r="B82" s="177" t="s">
        <v>381</v>
      </c>
      <c r="C82" s="211"/>
      <c r="D82" s="211"/>
      <c r="E82" s="211"/>
      <c r="F82" s="225">
        <v>7.6</v>
      </c>
      <c r="G82" s="211">
        <v>7.6</v>
      </c>
      <c r="H82" s="211">
        <v>5.5</v>
      </c>
      <c r="I82" s="211">
        <v>2.7</v>
      </c>
      <c r="J82" s="211">
        <v>2.1</v>
      </c>
    </row>
    <row r="83" spans="1:10" ht="30" customHeight="1">
      <c r="A83" s="126" t="s">
        <v>382</v>
      </c>
      <c r="B83" s="192" t="s">
        <v>383</v>
      </c>
      <c r="C83" s="220"/>
      <c r="D83" s="220"/>
      <c r="E83" s="220"/>
      <c r="F83" s="235"/>
      <c r="G83" s="220"/>
      <c r="H83" s="220"/>
      <c r="I83" s="220"/>
      <c r="J83" s="220"/>
    </row>
    <row r="84" spans="1:10" ht="16.5" customHeight="1">
      <c r="A84" s="66" t="s">
        <v>384</v>
      </c>
      <c r="B84" s="177" t="s">
        <v>385</v>
      </c>
      <c r="C84" s="247">
        <f aca="true" t="shared" si="6" ref="C84:J84">C82+C25+C54+C80</f>
        <v>0</v>
      </c>
      <c r="D84" s="247">
        <f t="shared" si="6"/>
        <v>7.5999999999998185</v>
      </c>
      <c r="E84" s="247">
        <f t="shared" si="6"/>
        <v>7.600000000000046</v>
      </c>
      <c r="F84" s="247">
        <f t="shared" si="6"/>
        <v>1.099999999999909</v>
      </c>
      <c r="G84" s="247">
        <f t="shared" si="6"/>
        <v>5.499999999999977</v>
      </c>
      <c r="H84" s="247">
        <f t="shared" si="6"/>
        <v>2.699999999999977</v>
      </c>
      <c r="I84" s="247">
        <f t="shared" si="6"/>
        <v>2.0999999999999535</v>
      </c>
      <c r="J84" s="247">
        <f t="shared" si="6"/>
        <v>1.0999999999999996</v>
      </c>
    </row>
    <row r="85" spans="1:10" ht="17.25" customHeight="1">
      <c r="A85" s="66" t="s">
        <v>69</v>
      </c>
      <c r="B85" s="177" t="s">
        <v>386</v>
      </c>
      <c r="C85" s="247">
        <f>C25+C54+C80</f>
        <v>0</v>
      </c>
      <c r="D85" s="247">
        <f aca="true" t="shared" si="7" ref="D85:J85">D25+D80</f>
        <v>7.5999999999998185</v>
      </c>
      <c r="E85" s="247">
        <f t="shared" si="7"/>
        <v>7.600000000000046</v>
      </c>
      <c r="F85" s="247">
        <f t="shared" si="7"/>
        <v>-6.500000000000092</v>
      </c>
      <c r="G85" s="247">
        <f t="shared" si="7"/>
        <v>-2.1000000000000227</v>
      </c>
      <c r="H85" s="247">
        <f t="shared" si="7"/>
        <v>-2.800000000000023</v>
      </c>
      <c r="I85" s="247">
        <f t="shared" si="7"/>
        <v>-0.6000000000000458</v>
      </c>
      <c r="J85" s="247">
        <f t="shared" si="7"/>
        <v>-1</v>
      </c>
    </row>
    <row r="86" spans="1:10" ht="24" customHeight="1">
      <c r="A86" s="248" t="s">
        <v>87</v>
      </c>
      <c r="B86" s="248"/>
      <c r="C86" s="613" t="s">
        <v>387</v>
      </c>
      <c r="D86" s="613"/>
      <c r="E86" s="249"/>
      <c r="F86" s="250"/>
      <c r="G86" s="614" t="s">
        <v>88</v>
      </c>
      <c r="H86" s="614"/>
      <c r="I86" s="614"/>
      <c r="J86" s="248"/>
    </row>
    <row r="87" spans="1:10" ht="15.75" customHeight="1">
      <c r="A87" s="248"/>
      <c r="B87" s="248"/>
      <c r="C87" s="615" t="s">
        <v>90</v>
      </c>
      <c r="D87" s="615"/>
      <c r="E87" s="251"/>
      <c r="F87" s="250"/>
      <c r="G87" s="615" t="s">
        <v>388</v>
      </c>
      <c r="H87" s="615"/>
      <c r="I87" s="615"/>
      <c r="J87" s="248"/>
    </row>
    <row r="88" spans="1:10" ht="15.75" customHeight="1">
      <c r="A88" s="248" t="s">
        <v>389</v>
      </c>
      <c r="B88" s="248"/>
      <c r="C88" s="613" t="s">
        <v>387</v>
      </c>
      <c r="D88" s="613"/>
      <c r="E88" s="249"/>
      <c r="F88" s="250"/>
      <c r="G88" s="614" t="s">
        <v>390</v>
      </c>
      <c r="H88" s="614"/>
      <c r="I88" s="614"/>
      <c r="J88" s="248"/>
    </row>
    <row r="89" spans="1:10" ht="15.75" customHeight="1">
      <c r="A89" s="248"/>
      <c r="B89" s="248"/>
      <c r="C89" s="615" t="s">
        <v>90</v>
      </c>
      <c r="D89" s="615"/>
      <c r="E89" s="251"/>
      <c r="F89" s="250"/>
      <c r="G89" s="615" t="s">
        <v>388</v>
      </c>
      <c r="H89" s="615"/>
      <c r="I89" s="615"/>
      <c r="J89" s="248"/>
    </row>
    <row r="90" spans="1:10" ht="15.75">
      <c r="A90" s="248"/>
      <c r="B90" s="248"/>
      <c r="C90" s="613"/>
      <c r="D90" s="613"/>
      <c r="E90" s="249"/>
      <c r="F90" s="250"/>
      <c r="G90" s="614"/>
      <c r="H90" s="614"/>
      <c r="I90" s="614"/>
      <c r="J90" s="248"/>
    </row>
    <row r="91" spans="1:10" ht="15.75">
      <c r="A91" s="248"/>
      <c r="B91" s="248"/>
      <c r="C91" s="615"/>
      <c r="D91" s="615"/>
      <c r="E91" s="251"/>
      <c r="F91" s="250"/>
      <c r="G91" s="615"/>
      <c r="H91" s="615"/>
      <c r="I91" s="615"/>
      <c r="J91" s="248"/>
    </row>
  </sheetData>
  <sheetProtection selectLockedCells="1" selectUnlockedCells="1"/>
  <mergeCells count="23">
    <mergeCell ref="C91:D91"/>
    <mergeCell ref="G91:I91"/>
    <mergeCell ref="C88:D88"/>
    <mergeCell ref="G88:I88"/>
    <mergeCell ref="C89:D89"/>
    <mergeCell ref="G89:I89"/>
    <mergeCell ref="C90:D90"/>
    <mergeCell ref="G90:I90"/>
    <mergeCell ref="A5:J5"/>
    <mergeCell ref="A26:J26"/>
    <mergeCell ref="A55:J55"/>
    <mergeCell ref="C86:D86"/>
    <mergeCell ref="G86:I86"/>
    <mergeCell ref="C87:D87"/>
    <mergeCell ref="G87:I87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0.39375" right="0.39375" top="0" bottom="0" header="0.5118055555555555" footer="0.5118055555555555"/>
  <pageSetup horizontalDpi="300" verticalDpi="300" orientation="portrait" paperSize="9" scale="6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17"/>
  <sheetViews>
    <sheetView view="pageBreakPreview" zoomScale="75" zoomScaleSheetLayoutView="75" zoomScalePageLayoutView="0" workbookViewId="0" topLeftCell="A1">
      <selection activeCell="G25" sqref="G25"/>
    </sheetView>
  </sheetViews>
  <sheetFormatPr defaultColWidth="9.00390625" defaultRowHeight="12.75"/>
  <cols>
    <col min="1" max="1" width="37.25390625" style="173" customWidth="1"/>
    <col min="2" max="2" width="7.00390625" style="171" customWidth="1"/>
    <col min="3" max="3" width="11.125" style="171" customWidth="1"/>
    <col min="4" max="4" width="12.00390625" style="171" customWidth="1"/>
    <col min="5" max="5" width="11.25390625" style="171" customWidth="1"/>
    <col min="6" max="6" width="11.75390625" style="173" customWidth="1"/>
    <col min="7" max="7" width="12.25390625" style="173" customWidth="1"/>
    <col min="8" max="8" width="10.25390625" style="173" customWidth="1"/>
    <col min="9" max="9" width="10.125" style="173" customWidth="1"/>
    <col min="10" max="10" width="10.625" style="173" customWidth="1"/>
    <col min="11" max="11" width="9.625" style="173" customWidth="1"/>
    <col min="12" max="12" width="9.875" style="173" customWidth="1"/>
    <col min="13" max="16384" width="9.125" style="173" customWidth="1"/>
  </cols>
  <sheetData>
    <row r="1" spans="1:10" ht="60" customHeight="1">
      <c r="A1" s="607" t="s">
        <v>391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5.75">
      <c r="A2" s="616"/>
      <c r="B2" s="616"/>
      <c r="C2" s="616"/>
      <c r="D2" s="616"/>
      <c r="E2" s="616"/>
      <c r="F2" s="616"/>
      <c r="G2" s="616"/>
      <c r="H2" s="616"/>
      <c r="I2" s="616"/>
      <c r="J2" s="616"/>
    </row>
    <row r="3" spans="1:10" ht="43.5" customHeight="1">
      <c r="A3" s="599" t="s">
        <v>38</v>
      </c>
      <c r="B3" s="581" t="s">
        <v>39</v>
      </c>
      <c r="C3" s="581" t="s">
        <v>40</v>
      </c>
      <c r="D3" s="581" t="s">
        <v>41</v>
      </c>
      <c r="E3" s="601" t="s">
        <v>42</v>
      </c>
      <c r="F3" s="581" t="s">
        <v>213</v>
      </c>
      <c r="G3" s="581" t="s">
        <v>93</v>
      </c>
      <c r="H3" s="581"/>
      <c r="I3" s="581"/>
      <c r="J3" s="581"/>
    </row>
    <row r="4" spans="1:10" ht="69" customHeight="1">
      <c r="A4" s="599"/>
      <c r="B4" s="581"/>
      <c r="C4" s="581"/>
      <c r="D4" s="581"/>
      <c r="E4" s="601"/>
      <c r="F4" s="581"/>
      <c r="G4" s="152" t="s">
        <v>95</v>
      </c>
      <c r="H4" s="152" t="s">
        <v>96</v>
      </c>
      <c r="I4" s="152" t="s">
        <v>97</v>
      </c>
      <c r="J4" s="152" t="s">
        <v>98</v>
      </c>
    </row>
    <row r="5" spans="1:10" ht="18" customHeight="1">
      <c r="A5" s="3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253" customFormat="1" ht="39.75" customHeight="1">
      <c r="A6" s="156" t="s">
        <v>392</v>
      </c>
      <c r="B6" s="252">
        <v>4000</v>
      </c>
      <c r="C6" s="158">
        <f>SUM(C7:C14)</f>
        <v>0</v>
      </c>
      <c r="D6" s="155">
        <v>440</v>
      </c>
      <c r="E6" s="155">
        <v>440</v>
      </c>
      <c r="F6" s="155"/>
      <c r="G6" s="158"/>
      <c r="H6" s="155"/>
      <c r="I6" s="158">
        <f>SUM(I7:I14)</f>
        <v>0</v>
      </c>
      <c r="J6" s="158">
        <f>SUM(J7:J14)</f>
        <v>0</v>
      </c>
    </row>
    <row r="7" spans="1:10" ht="33.75" customHeight="1">
      <c r="A7" s="156" t="s">
        <v>393</v>
      </c>
      <c r="B7" s="252" t="s">
        <v>394</v>
      </c>
      <c r="C7" s="157"/>
      <c r="D7" s="157"/>
      <c r="E7" s="157"/>
      <c r="F7" s="158"/>
      <c r="G7" s="157"/>
      <c r="H7" s="157"/>
      <c r="I7" s="157"/>
      <c r="J7" s="157"/>
    </row>
    <row r="8" spans="1:17" ht="38.25" customHeight="1">
      <c r="A8" s="156" t="s">
        <v>395</v>
      </c>
      <c r="B8" s="252">
        <v>4020</v>
      </c>
      <c r="C8" s="157"/>
      <c r="D8" s="157"/>
      <c r="E8" s="157"/>
      <c r="F8" s="158"/>
      <c r="G8" s="157"/>
      <c r="H8" s="157"/>
      <c r="I8" s="157"/>
      <c r="J8" s="157"/>
      <c r="Q8" s="12"/>
    </row>
    <row r="9" spans="1:16" ht="51" customHeight="1">
      <c r="A9" s="156" t="s">
        <v>396</v>
      </c>
      <c r="B9" s="252">
        <v>4030</v>
      </c>
      <c r="C9" s="157"/>
      <c r="D9" s="137">
        <v>400</v>
      </c>
      <c r="E9" s="137">
        <v>400</v>
      </c>
      <c r="F9" s="155"/>
      <c r="G9" s="157"/>
      <c r="H9" s="137"/>
      <c r="I9" s="157"/>
      <c r="J9" s="157"/>
      <c r="P9" s="12"/>
    </row>
    <row r="10" spans="1:16" ht="63.75" customHeight="1">
      <c r="A10" s="254" t="s">
        <v>397</v>
      </c>
      <c r="B10" s="252" t="s">
        <v>398</v>
      </c>
      <c r="C10" s="157"/>
      <c r="D10" s="137">
        <v>397</v>
      </c>
      <c r="E10" s="137">
        <v>397</v>
      </c>
      <c r="F10" s="155"/>
      <c r="G10" s="157"/>
      <c r="H10" s="137"/>
      <c r="I10" s="157"/>
      <c r="J10" s="157"/>
      <c r="P10" s="12"/>
    </row>
    <row r="11" spans="1:16" ht="50.25" customHeight="1">
      <c r="A11" s="255" t="s">
        <v>399</v>
      </c>
      <c r="B11" s="252" t="s">
        <v>400</v>
      </c>
      <c r="C11" s="157"/>
      <c r="D11" s="137">
        <v>3</v>
      </c>
      <c r="E11" s="137">
        <v>3</v>
      </c>
      <c r="F11" s="155"/>
      <c r="G11" s="157"/>
      <c r="H11" s="137"/>
      <c r="I11" s="157"/>
      <c r="J11" s="157"/>
      <c r="P11" s="12"/>
    </row>
    <row r="12" spans="1:10" ht="48.75" customHeight="1">
      <c r="A12" s="156" t="s">
        <v>401</v>
      </c>
      <c r="B12" s="252">
        <v>4040</v>
      </c>
      <c r="C12" s="157"/>
      <c r="D12" s="137">
        <v>40</v>
      </c>
      <c r="E12" s="137">
        <v>40</v>
      </c>
      <c r="F12" s="155"/>
      <c r="G12" s="157"/>
      <c r="H12" s="137"/>
      <c r="I12" s="157"/>
      <c r="J12" s="157"/>
    </row>
    <row r="13" spans="1:10" ht="48" customHeight="1">
      <c r="A13" s="256" t="s">
        <v>402</v>
      </c>
      <c r="B13" s="252" t="s">
        <v>403</v>
      </c>
      <c r="C13" s="157"/>
      <c r="D13" s="137">
        <v>40</v>
      </c>
      <c r="E13" s="137">
        <v>40</v>
      </c>
      <c r="F13" s="155"/>
      <c r="G13" s="157"/>
      <c r="H13" s="137"/>
      <c r="I13" s="157"/>
      <c r="J13" s="157"/>
    </row>
    <row r="14" spans="1:10" ht="57.75" customHeight="1">
      <c r="A14" s="156" t="s">
        <v>404</v>
      </c>
      <c r="B14" s="252">
        <v>4050</v>
      </c>
      <c r="C14" s="157"/>
      <c r="D14" s="157"/>
      <c r="E14" s="157"/>
      <c r="F14" s="158"/>
      <c r="G14" s="157"/>
      <c r="H14" s="157"/>
      <c r="I14" s="157"/>
      <c r="J14" s="157"/>
    </row>
    <row r="15" spans="1:11" s="176" customFormat="1" ht="40.5" customHeight="1">
      <c r="A15" s="617" t="s">
        <v>405</v>
      </c>
      <c r="B15" s="617"/>
      <c r="C15" s="617"/>
      <c r="D15" s="617"/>
      <c r="E15" s="617"/>
      <c r="F15" s="617"/>
      <c r="G15" s="617"/>
      <c r="H15" s="617"/>
      <c r="I15" s="617"/>
      <c r="J15" s="617"/>
      <c r="K15" s="173"/>
    </row>
    <row r="16" spans="1:10" ht="36" customHeight="1">
      <c r="A16" s="257" t="s">
        <v>87</v>
      </c>
      <c r="C16" s="618" t="s">
        <v>243</v>
      </c>
      <c r="D16" s="618"/>
      <c r="E16" s="618"/>
      <c r="F16" s="618"/>
      <c r="G16" s="172"/>
      <c r="H16" s="619" t="s">
        <v>88</v>
      </c>
      <c r="I16" s="619"/>
      <c r="J16" s="619"/>
    </row>
    <row r="17" spans="1:10" s="176" customFormat="1" ht="19.5" customHeight="1">
      <c r="A17" s="12" t="s">
        <v>89</v>
      </c>
      <c r="B17" s="173"/>
      <c r="C17" s="606" t="s">
        <v>90</v>
      </c>
      <c r="D17" s="606"/>
      <c r="E17" s="606"/>
      <c r="F17" s="606"/>
      <c r="G17" s="175"/>
      <c r="H17" s="606" t="s">
        <v>212</v>
      </c>
      <c r="I17" s="606"/>
      <c r="J17" s="606"/>
    </row>
  </sheetData>
  <sheetProtection selectLockedCells="1" selectUnlockedCells="1"/>
  <mergeCells count="14">
    <mergeCell ref="A15:J15"/>
    <mergeCell ref="C16:F16"/>
    <mergeCell ref="H16:J16"/>
    <mergeCell ref="C17:F17"/>
    <mergeCell ref="H17:J17"/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19652777777777777" right="0" top="0" bottom="0" header="0.5118055555555555" footer="0.5118055555555555"/>
  <pageSetup firstPageNumber="9" useFirstPageNumber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14"/>
  <sheetViews>
    <sheetView view="pageBreakPreview" zoomScale="75" zoomScaleNormal="50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41.125" style="258" customWidth="1"/>
    <col min="2" max="2" width="5.875" style="258" customWidth="1"/>
    <col min="3" max="3" width="15.00390625" style="258" customWidth="1"/>
    <col min="4" max="4" width="14.875" style="258" customWidth="1"/>
    <col min="5" max="5" width="15.875" style="258" customWidth="1"/>
    <col min="6" max="6" width="14.625" style="258" customWidth="1"/>
    <col min="7" max="7" width="14.375" style="258" customWidth="1"/>
    <col min="8" max="8" width="28.375" style="258" customWidth="1"/>
    <col min="9" max="9" width="9.625" style="258" customWidth="1"/>
    <col min="10" max="16384" width="9.125" style="258" customWidth="1"/>
  </cols>
  <sheetData>
    <row r="1" spans="1:8" ht="60.75" customHeight="1">
      <c r="A1" s="620" t="s">
        <v>72</v>
      </c>
      <c r="B1" s="620"/>
      <c r="C1" s="620"/>
      <c r="D1" s="620"/>
      <c r="E1" s="620"/>
      <c r="F1" s="620"/>
      <c r="G1" s="620"/>
      <c r="H1" s="620"/>
    </row>
    <row r="2" ht="7.5" customHeight="1"/>
    <row r="3" spans="1:8" ht="39.75" customHeight="1">
      <c r="A3" s="621" t="s">
        <v>38</v>
      </c>
      <c r="B3" s="622" t="s">
        <v>406</v>
      </c>
      <c r="C3" s="621" t="s">
        <v>407</v>
      </c>
      <c r="D3" s="621" t="s">
        <v>40</v>
      </c>
      <c r="E3" s="574" t="s">
        <v>41</v>
      </c>
      <c r="F3" s="582" t="s">
        <v>42</v>
      </c>
      <c r="G3" s="621" t="s">
        <v>408</v>
      </c>
      <c r="H3" s="621" t="s">
        <v>409</v>
      </c>
    </row>
    <row r="4" spans="1:8" ht="98.25" customHeight="1">
      <c r="A4" s="621"/>
      <c r="B4" s="622"/>
      <c r="C4" s="621"/>
      <c r="D4" s="621"/>
      <c r="E4" s="574"/>
      <c r="F4" s="582"/>
      <c r="G4" s="621"/>
      <c r="H4" s="621"/>
    </row>
    <row r="5" spans="1:8" s="261" customFormat="1" ht="15" customHeight="1">
      <c r="A5" s="260">
        <v>1</v>
      </c>
      <c r="B5" s="260">
        <v>2</v>
      </c>
      <c r="C5" s="260">
        <v>3</v>
      </c>
      <c r="D5" s="260">
        <v>4</v>
      </c>
      <c r="E5" s="260">
        <v>5</v>
      </c>
      <c r="F5" s="260">
        <v>6</v>
      </c>
      <c r="G5" s="260">
        <v>7</v>
      </c>
      <c r="H5" s="260">
        <v>8</v>
      </c>
    </row>
    <row r="6" spans="1:8" s="261" customFormat="1" ht="63.75" customHeight="1">
      <c r="A6" s="262" t="s">
        <v>410</v>
      </c>
      <c r="B6" s="263"/>
      <c r="C6" s="264"/>
      <c r="D6" s="264"/>
      <c r="E6" s="264"/>
      <c r="F6" s="264"/>
      <c r="G6" s="264"/>
      <c r="H6" s="264"/>
    </row>
    <row r="7" spans="1:8" ht="96" customHeight="1">
      <c r="A7" s="49" t="s">
        <v>411</v>
      </c>
      <c r="B7" s="29">
        <v>5000</v>
      </c>
      <c r="C7" s="259" t="s">
        <v>412</v>
      </c>
      <c r="D7" s="265"/>
      <c r="E7" s="266">
        <v>0.003</v>
      </c>
      <c r="F7" s="266">
        <v>0.003</v>
      </c>
      <c r="G7" s="266">
        <v>0.004</v>
      </c>
      <c r="H7" s="267" t="s">
        <v>413</v>
      </c>
    </row>
    <row r="8" spans="1:8" ht="132" customHeight="1">
      <c r="A8" s="49" t="s">
        <v>414</v>
      </c>
      <c r="B8" s="29">
        <v>5010</v>
      </c>
      <c r="C8" s="259" t="s">
        <v>415</v>
      </c>
      <c r="D8" s="265"/>
      <c r="E8" s="265">
        <v>0.01</v>
      </c>
      <c r="F8" s="265">
        <v>0.01</v>
      </c>
      <c r="G8" s="265">
        <v>0.01</v>
      </c>
      <c r="H8" s="267" t="s">
        <v>416</v>
      </c>
    </row>
    <row r="9" spans="1:8" ht="59.25" customHeight="1">
      <c r="A9" s="262" t="s">
        <v>417</v>
      </c>
      <c r="B9" s="29"/>
      <c r="C9" s="268"/>
      <c r="D9" s="269"/>
      <c r="E9" s="269"/>
      <c r="F9" s="269"/>
      <c r="G9" s="269"/>
      <c r="H9" s="267"/>
    </row>
    <row r="10" spans="1:8" s="261" customFormat="1" ht="114.75" customHeight="1">
      <c r="A10" s="270" t="s">
        <v>418</v>
      </c>
      <c r="B10" s="29">
        <v>5100</v>
      </c>
      <c r="C10" s="259" t="s">
        <v>419</v>
      </c>
      <c r="D10" s="265"/>
      <c r="E10" s="265">
        <v>0</v>
      </c>
      <c r="F10" s="265">
        <v>0</v>
      </c>
      <c r="G10" s="269">
        <v>0</v>
      </c>
      <c r="H10" s="271" t="s">
        <v>420</v>
      </c>
    </row>
    <row r="11" spans="1:8" s="261" customFormat="1" ht="130.5" customHeight="1">
      <c r="A11" s="270" t="s">
        <v>421</v>
      </c>
      <c r="B11" s="29">
        <v>5110</v>
      </c>
      <c r="C11" s="259" t="s">
        <v>419</v>
      </c>
      <c r="D11" s="269"/>
      <c r="E11" s="269">
        <v>0</v>
      </c>
      <c r="F11" s="269">
        <v>0</v>
      </c>
      <c r="G11" s="269">
        <v>0</v>
      </c>
      <c r="H11" s="271" t="s">
        <v>422</v>
      </c>
    </row>
    <row r="12" spans="1:8" ht="156" customHeight="1">
      <c r="A12" s="25" t="s">
        <v>423</v>
      </c>
      <c r="B12" s="272">
        <v>5120</v>
      </c>
      <c r="C12" s="259" t="s">
        <v>419</v>
      </c>
      <c r="D12" s="273"/>
      <c r="E12" s="21">
        <v>0.2</v>
      </c>
      <c r="F12" s="274">
        <v>0.2</v>
      </c>
      <c r="G12" s="21">
        <v>1.5</v>
      </c>
      <c r="H12" s="25" t="s">
        <v>424</v>
      </c>
    </row>
    <row r="13" spans="1:8" s="1" customFormat="1" ht="55.5" customHeight="1">
      <c r="A13" s="57" t="s">
        <v>425</v>
      </c>
      <c r="B13" s="275"/>
      <c r="C13" s="2"/>
      <c r="D13" s="595" t="s">
        <v>243</v>
      </c>
      <c r="E13" s="595"/>
      <c r="F13" s="595"/>
      <c r="G13" s="595"/>
      <c r="H13" s="276" t="s">
        <v>88</v>
      </c>
    </row>
    <row r="14" spans="1:10" s="11" customFormat="1" ht="46.5" customHeight="1">
      <c r="A14" s="277" t="s">
        <v>210</v>
      </c>
      <c r="B14" s="278"/>
      <c r="C14" s="279"/>
      <c r="D14" s="623" t="s">
        <v>90</v>
      </c>
      <c r="E14" s="623"/>
      <c r="F14" s="623"/>
      <c r="G14" s="623"/>
      <c r="H14" s="280" t="s">
        <v>426</v>
      </c>
      <c r="I14" s="281"/>
      <c r="J14" s="281"/>
    </row>
  </sheetData>
  <sheetProtection selectLockedCells="1" selectUnlockedCells="1"/>
  <mergeCells count="11">
    <mergeCell ref="D13:G13"/>
    <mergeCell ref="D14:G14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19652777777777777" right="0" top="0" bottom="0" header="0.5118055555555555" footer="0.5118055555555555"/>
  <pageSetup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65"/>
  <sheetViews>
    <sheetView view="pageBreakPreview" zoomScale="75" zoomScaleNormal="60" zoomScaleSheetLayoutView="75" zoomScalePageLayoutView="0" workbookViewId="0" topLeftCell="A25">
      <selection activeCell="A2" sqref="A2"/>
    </sheetView>
  </sheetViews>
  <sheetFormatPr defaultColWidth="9.00390625" defaultRowHeight="12.75"/>
  <cols>
    <col min="1" max="1" width="37.625" style="11" customWidth="1"/>
    <col min="2" max="2" width="13.625" style="282" customWidth="1"/>
    <col min="3" max="3" width="12.75390625" style="11" customWidth="1"/>
    <col min="4" max="4" width="11.25390625" style="11" customWidth="1"/>
    <col min="5" max="5" width="11.875" style="11" customWidth="1"/>
    <col min="6" max="6" width="14.875" style="11" customWidth="1"/>
    <col min="7" max="7" width="13.875" style="11" customWidth="1"/>
    <col min="8" max="8" width="14.375" style="11" customWidth="1"/>
    <col min="9" max="9" width="14.00390625" style="11" customWidth="1"/>
    <col min="10" max="10" width="15.00390625" style="11" customWidth="1"/>
    <col min="11" max="11" width="14.125" style="11" customWidth="1"/>
    <col min="12" max="12" width="11.125" style="11" customWidth="1"/>
    <col min="13" max="13" width="14.75390625" style="11" customWidth="1"/>
    <col min="14" max="14" width="12.75390625" style="11" customWidth="1"/>
    <col min="15" max="15" width="12.00390625" style="11" customWidth="1"/>
    <col min="16" max="16384" width="9.125" style="11" customWidth="1"/>
  </cols>
  <sheetData>
    <row r="1" spans="1:15" ht="24" customHeight="1">
      <c r="A1" s="578" t="s">
        <v>427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21" customHeight="1">
      <c r="A2" s="578" t="s">
        <v>428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1:15" ht="21" customHeight="1">
      <c r="A3" s="624" t="s">
        <v>429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</row>
    <row r="4" spans="1:15" ht="14.25" customHeight="1">
      <c r="A4" s="625" t="s">
        <v>430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</row>
    <row r="5" spans="1:15" ht="23.25" customHeight="1">
      <c r="A5" s="626" t="s">
        <v>431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</row>
    <row r="6" spans="1:15" ht="8.2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5" ht="22.5" customHeight="1">
      <c r="A7" s="627" t="s">
        <v>432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</row>
    <row r="8" spans="1:15" ht="10.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5" s="1" customFormat="1" ht="57" customHeight="1">
      <c r="A9" s="580" t="s">
        <v>38</v>
      </c>
      <c r="B9" s="580"/>
      <c r="C9" s="580"/>
      <c r="D9" s="574" t="s">
        <v>433</v>
      </c>
      <c r="E9" s="574"/>
      <c r="F9" s="574" t="s">
        <v>40</v>
      </c>
      <c r="G9" s="574"/>
      <c r="H9" s="574" t="s">
        <v>434</v>
      </c>
      <c r="I9" s="574"/>
      <c r="J9" s="574" t="s">
        <v>43</v>
      </c>
      <c r="K9" s="574"/>
      <c r="L9" s="574" t="s">
        <v>435</v>
      </c>
      <c r="M9" s="574"/>
      <c r="N9" s="574" t="s">
        <v>436</v>
      </c>
      <c r="O9" s="574"/>
    </row>
    <row r="10" spans="1:15" s="1" customFormat="1" ht="14.25" customHeight="1">
      <c r="A10" s="628">
        <v>1</v>
      </c>
      <c r="B10" s="628"/>
      <c r="C10" s="628"/>
      <c r="D10" s="591">
        <v>2</v>
      </c>
      <c r="E10" s="591"/>
      <c r="F10" s="591">
        <v>3</v>
      </c>
      <c r="G10" s="591"/>
      <c r="H10" s="591">
        <v>4</v>
      </c>
      <c r="I10" s="591"/>
      <c r="J10" s="591">
        <v>5</v>
      </c>
      <c r="K10" s="591"/>
      <c r="L10" s="591">
        <v>6</v>
      </c>
      <c r="M10" s="591"/>
      <c r="N10" s="591">
        <v>7</v>
      </c>
      <c r="O10" s="591"/>
    </row>
    <row r="11" spans="1:15" s="1" customFormat="1" ht="33" customHeight="1">
      <c r="A11" s="629" t="s">
        <v>437</v>
      </c>
      <c r="B11" s="629"/>
      <c r="C11" s="629"/>
      <c r="D11" s="630"/>
      <c r="E11" s="630"/>
      <c r="F11" s="630"/>
      <c r="G11" s="630"/>
      <c r="H11" s="631">
        <f>H12+H13+H14</f>
        <v>19</v>
      </c>
      <c r="I11" s="631"/>
      <c r="J11" s="631">
        <f>J12+J13+J14</f>
        <v>21</v>
      </c>
      <c r="K11" s="631"/>
      <c r="L11" s="632">
        <f aca="true" t="shared" si="0" ref="L11:L30">H11/J11</f>
        <v>0.9047619047619048</v>
      </c>
      <c r="M11" s="632"/>
      <c r="N11" s="632">
        <f aca="true" t="shared" si="1" ref="N11:N30">F11/J11</f>
        <v>0</v>
      </c>
      <c r="O11" s="632"/>
    </row>
    <row r="12" spans="1:15" s="1" customFormat="1" ht="27.75" customHeight="1">
      <c r="A12" s="633" t="s">
        <v>438</v>
      </c>
      <c r="B12" s="633"/>
      <c r="C12" s="633"/>
      <c r="D12" s="630"/>
      <c r="E12" s="630"/>
      <c r="F12" s="630"/>
      <c r="G12" s="630"/>
      <c r="H12" s="634">
        <v>1</v>
      </c>
      <c r="I12" s="634"/>
      <c r="J12" s="634">
        <v>1</v>
      </c>
      <c r="K12" s="634"/>
      <c r="L12" s="632">
        <f t="shared" si="0"/>
        <v>1</v>
      </c>
      <c r="M12" s="632"/>
      <c r="N12" s="632">
        <f t="shared" si="1"/>
        <v>0</v>
      </c>
      <c r="O12" s="632"/>
    </row>
    <row r="13" spans="1:15" s="1" customFormat="1" ht="27" customHeight="1">
      <c r="A13" s="633" t="s">
        <v>439</v>
      </c>
      <c r="B13" s="633"/>
      <c r="C13" s="633"/>
      <c r="D13" s="630"/>
      <c r="E13" s="630"/>
      <c r="F13" s="630"/>
      <c r="G13" s="630"/>
      <c r="H13" s="634">
        <v>6</v>
      </c>
      <c r="I13" s="634"/>
      <c r="J13" s="634">
        <v>9</v>
      </c>
      <c r="K13" s="634"/>
      <c r="L13" s="632">
        <f t="shared" si="0"/>
        <v>0.6666666666666666</v>
      </c>
      <c r="M13" s="632"/>
      <c r="N13" s="632">
        <f t="shared" si="1"/>
        <v>0</v>
      </c>
      <c r="O13" s="632"/>
    </row>
    <row r="14" spans="1:15" s="1" customFormat="1" ht="27.75" customHeight="1">
      <c r="A14" s="633" t="s">
        <v>440</v>
      </c>
      <c r="B14" s="633"/>
      <c r="C14" s="633"/>
      <c r="D14" s="630"/>
      <c r="E14" s="630"/>
      <c r="F14" s="630"/>
      <c r="G14" s="630"/>
      <c r="H14" s="634">
        <v>12</v>
      </c>
      <c r="I14" s="634"/>
      <c r="J14" s="634">
        <v>11</v>
      </c>
      <c r="K14" s="634"/>
      <c r="L14" s="632">
        <f t="shared" si="0"/>
        <v>1.0909090909090908</v>
      </c>
      <c r="M14" s="632"/>
      <c r="N14" s="632">
        <f t="shared" si="1"/>
        <v>0</v>
      </c>
      <c r="O14" s="632"/>
    </row>
    <row r="15" spans="1:15" s="1" customFormat="1" ht="30" customHeight="1">
      <c r="A15" s="629" t="s">
        <v>441</v>
      </c>
      <c r="B15" s="629"/>
      <c r="C15" s="629"/>
      <c r="D15" s="635"/>
      <c r="E15" s="635"/>
      <c r="F15" s="635"/>
      <c r="G15" s="635"/>
      <c r="H15" s="631">
        <f>H16+H17+H18</f>
        <v>1177</v>
      </c>
      <c r="I15" s="631"/>
      <c r="J15" s="631">
        <v>1506</v>
      </c>
      <c r="K15" s="631"/>
      <c r="L15" s="632">
        <f t="shared" si="0"/>
        <v>0.7815405046480743</v>
      </c>
      <c r="M15" s="632"/>
      <c r="N15" s="632">
        <f t="shared" si="1"/>
        <v>0</v>
      </c>
      <c r="O15" s="632"/>
    </row>
    <row r="16" spans="1:15" s="1" customFormat="1" ht="30" customHeight="1">
      <c r="A16" s="633" t="s">
        <v>438</v>
      </c>
      <c r="B16" s="633"/>
      <c r="C16" s="633"/>
      <c r="D16" s="635"/>
      <c r="E16" s="635"/>
      <c r="F16" s="635"/>
      <c r="G16" s="635"/>
      <c r="H16" s="634">
        <v>102</v>
      </c>
      <c r="I16" s="634"/>
      <c r="J16" s="634">
        <v>111</v>
      </c>
      <c r="K16" s="634"/>
      <c r="L16" s="632">
        <f t="shared" si="0"/>
        <v>0.918918918918919</v>
      </c>
      <c r="M16" s="632"/>
      <c r="N16" s="632">
        <f t="shared" si="1"/>
        <v>0</v>
      </c>
      <c r="O16" s="632"/>
    </row>
    <row r="17" spans="1:15" s="1" customFormat="1" ht="29.25" customHeight="1">
      <c r="A17" s="633" t="s">
        <v>439</v>
      </c>
      <c r="B17" s="633"/>
      <c r="C17" s="633"/>
      <c r="D17" s="635"/>
      <c r="E17" s="635"/>
      <c r="F17" s="635"/>
      <c r="G17" s="635"/>
      <c r="H17" s="634">
        <v>465</v>
      </c>
      <c r="I17" s="634"/>
      <c r="J17" s="634">
        <v>752</v>
      </c>
      <c r="K17" s="634"/>
      <c r="L17" s="632">
        <f t="shared" si="0"/>
        <v>0.6183510638297872</v>
      </c>
      <c r="M17" s="632"/>
      <c r="N17" s="632">
        <f t="shared" si="1"/>
        <v>0</v>
      </c>
      <c r="O17" s="632"/>
    </row>
    <row r="18" spans="1:15" s="1" customFormat="1" ht="30" customHeight="1">
      <c r="A18" s="633" t="s">
        <v>440</v>
      </c>
      <c r="B18" s="633"/>
      <c r="C18" s="633"/>
      <c r="D18" s="635"/>
      <c r="E18" s="635"/>
      <c r="F18" s="635"/>
      <c r="G18" s="635"/>
      <c r="H18" s="634">
        <v>610</v>
      </c>
      <c r="I18" s="634"/>
      <c r="J18" s="634">
        <v>642</v>
      </c>
      <c r="K18" s="634"/>
      <c r="L18" s="632">
        <f t="shared" si="0"/>
        <v>0.9501557632398754</v>
      </c>
      <c r="M18" s="632"/>
      <c r="N18" s="632">
        <f t="shared" si="1"/>
        <v>0</v>
      </c>
      <c r="O18" s="632"/>
    </row>
    <row r="19" spans="1:15" s="1" customFormat="1" ht="36.75" customHeight="1">
      <c r="A19" s="629" t="s">
        <v>442</v>
      </c>
      <c r="B19" s="629"/>
      <c r="C19" s="629"/>
      <c r="D19" s="635"/>
      <c r="E19" s="635"/>
      <c r="F19" s="635"/>
      <c r="G19" s="635"/>
      <c r="H19" s="631">
        <f>H20+H21+H22</f>
        <v>1177</v>
      </c>
      <c r="I19" s="631"/>
      <c r="J19" s="631">
        <v>1506</v>
      </c>
      <c r="K19" s="631"/>
      <c r="L19" s="632">
        <f t="shared" si="0"/>
        <v>0.7815405046480743</v>
      </c>
      <c r="M19" s="632"/>
      <c r="N19" s="632">
        <f t="shared" si="1"/>
        <v>0</v>
      </c>
      <c r="O19" s="632"/>
    </row>
    <row r="20" spans="1:15" s="1" customFormat="1" ht="30.75" customHeight="1">
      <c r="A20" s="633" t="s">
        <v>438</v>
      </c>
      <c r="B20" s="633"/>
      <c r="C20" s="633"/>
      <c r="D20" s="635"/>
      <c r="E20" s="635"/>
      <c r="F20" s="635"/>
      <c r="G20" s="635"/>
      <c r="H20" s="634">
        <v>102</v>
      </c>
      <c r="I20" s="634"/>
      <c r="J20" s="634">
        <v>111</v>
      </c>
      <c r="K20" s="634"/>
      <c r="L20" s="632">
        <f t="shared" si="0"/>
        <v>0.918918918918919</v>
      </c>
      <c r="M20" s="632"/>
      <c r="N20" s="632">
        <f t="shared" si="1"/>
        <v>0</v>
      </c>
      <c r="O20" s="632"/>
    </row>
    <row r="21" spans="1:15" s="1" customFormat="1" ht="32.25" customHeight="1">
      <c r="A21" s="633" t="s">
        <v>439</v>
      </c>
      <c r="B21" s="633"/>
      <c r="C21" s="633"/>
      <c r="D21" s="635"/>
      <c r="E21" s="635"/>
      <c r="F21" s="635"/>
      <c r="G21" s="635"/>
      <c r="H21" s="634">
        <v>465</v>
      </c>
      <c r="I21" s="634"/>
      <c r="J21" s="634">
        <v>752</v>
      </c>
      <c r="K21" s="634"/>
      <c r="L21" s="632">
        <f t="shared" si="0"/>
        <v>0.6183510638297872</v>
      </c>
      <c r="M21" s="632"/>
      <c r="N21" s="632">
        <f t="shared" si="1"/>
        <v>0</v>
      </c>
      <c r="O21" s="632"/>
    </row>
    <row r="22" spans="1:15" s="1" customFormat="1" ht="32.25" customHeight="1">
      <c r="A22" s="633" t="s">
        <v>440</v>
      </c>
      <c r="B22" s="633"/>
      <c r="C22" s="633"/>
      <c r="D22" s="635"/>
      <c r="E22" s="635"/>
      <c r="F22" s="635"/>
      <c r="G22" s="635"/>
      <c r="H22" s="634">
        <v>610</v>
      </c>
      <c r="I22" s="634"/>
      <c r="J22" s="634">
        <v>642</v>
      </c>
      <c r="K22" s="634"/>
      <c r="L22" s="632">
        <f t="shared" si="0"/>
        <v>0.9501557632398754</v>
      </c>
      <c r="M22" s="632"/>
      <c r="N22" s="632">
        <f t="shared" si="1"/>
        <v>0</v>
      </c>
      <c r="O22" s="632"/>
    </row>
    <row r="23" spans="1:15" s="1" customFormat="1" ht="42" customHeight="1">
      <c r="A23" s="629" t="s">
        <v>443</v>
      </c>
      <c r="B23" s="629"/>
      <c r="C23" s="629"/>
      <c r="D23" s="630"/>
      <c r="E23" s="630"/>
      <c r="F23" s="630"/>
      <c r="G23" s="630"/>
      <c r="H23" s="631">
        <v>5370</v>
      </c>
      <c r="I23" s="631"/>
      <c r="J23" s="631">
        <v>5976</v>
      </c>
      <c r="K23" s="631"/>
      <c r="L23" s="632">
        <f t="shared" si="0"/>
        <v>0.8985943775100401</v>
      </c>
      <c r="M23" s="632"/>
      <c r="N23" s="632">
        <f t="shared" si="1"/>
        <v>0</v>
      </c>
      <c r="O23" s="632"/>
    </row>
    <row r="24" spans="1:15" s="1" customFormat="1" ht="33.75" customHeight="1">
      <c r="A24" s="633" t="s">
        <v>438</v>
      </c>
      <c r="B24" s="633"/>
      <c r="C24" s="633"/>
      <c r="D24" s="630"/>
      <c r="E24" s="630"/>
      <c r="F24" s="630"/>
      <c r="G24" s="630"/>
      <c r="H24" s="634">
        <v>9274</v>
      </c>
      <c r="I24" s="634"/>
      <c r="J24" s="634">
        <v>9283</v>
      </c>
      <c r="K24" s="634"/>
      <c r="L24" s="632">
        <f t="shared" si="0"/>
        <v>0.9990304858343207</v>
      </c>
      <c r="M24" s="632"/>
      <c r="N24" s="632">
        <f t="shared" si="1"/>
        <v>0</v>
      </c>
      <c r="O24" s="632"/>
    </row>
    <row r="25" spans="1:15" s="1" customFormat="1" ht="30" customHeight="1">
      <c r="A25" s="633" t="s">
        <v>439</v>
      </c>
      <c r="B25" s="633"/>
      <c r="C25" s="633"/>
      <c r="D25" s="630"/>
      <c r="E25" s="630"/>
      <c r="F25" s="630"/>
      <c r="G25" s="630"/>
      <c r="H25" s="634">
        <v>7038</v>
      </c>
      <c r="I25" s="634"/>
      <c r="J25" s="634">
        <v>6968</v>
      </c>
      <c r="K25" s="634"/>
      <c r="L25" s="632">
        <f t="shared" si="0"/>
        <v>1.0100459242250288</v>
      </c>
      <c r="M25" s="632"/>
      <c r="N25" s="632">
        <f t="shared" si="1"/>
        <v>0</v>
      </c>
      <c r="O25" s="632"/>
    </row>
    <row r="26" spans="1:15" s="1" customFormat="1" ht="30" customHeight="1">
      <c r="A26" s="633" t="s">
        <v>440</v>
      </c>
      <c r="B26" s="633"/>
      <c r="C26" s="633"/>
      <c r="D26" s="630"/>
      <c r="E26" s="630"/>
      <c r="F26" s="630"/>
      <c r="G26" s="630"/>
      <c r="H26" s="634">
        <v>4623</v>
      </c>
      <c r="I26" s="634"/>
      <c r="J26" s="634">
        <v>4864</v>
      </c>
      <c r="K26" s="634"/>
      <c r="L26" s="632">
        <f t="shared" si="0"/>
        <v>0.950452302631579</v>
      </c>
      <c r="M26" s="632"/>
      <c r="N26" s="632">
        <f t="shared" si="1"/>
        <v>0</v>
      </c>
      <c r="O26" s="632"/>
    </row>
    <row r="27" spans="1:15" s="1" customFormat="1" ht="39.75" customHeight="1">
      <c r="A27" s="629" t="s">
        <v>444</v>
      </c>
      <c r="B27" s="629"/>
      <c r="C27" s="629"/>
      <c r="D27" s="630"/>
      <c r="E27" s="630"/>
      <c r="F27" s="630"/>
      <c r="G27" s="630"/>
      <c r="H27" s="631">
        <v>5370</v>
      </c>
      <c r="I27" s="631"/>
      <c r="J27" s="631">
        <v>5976</v>
      </c>
      <c r="K27" s="631"/>
      <c r="L27" s="632">
        <f t="shared" si="0"/>
        <v>0.8985943775100401</v>
      </c>
      <c r="M27" s="632"/>
      <c r="N27" s="632">
        <f t="shared" si="1"/>
        <v>0</v>
      </c>
      <c r="O27" s="632"/>
    </row>
    <row r="28" spans="1:15" s="1" customFormat="1" ht="30" customHeight="1">
      <c r="A28" s="633" t="s">
        <v>438</v>
      </c>
      <c r="B28" s="633"/>
      <c r="C28" s="633"/>
      <c r="D28" s="630"/>
      <c r="E28" s="630"/>
      <c r="F28" s="630"/>
      <c r="G28" s="630"/>
      <c r="H28" s="634">
        <v>9274</v>
      </c>
      <c r="I28" s="634"/>
      <c r="J28" s="634">
        <v>9283</v>
      </c>
      <c r="K28" s="634"/>
      <c r="L28" s="632">
        <f t="shared" si="0"/>
        <v>0.9990304858343207</v>
      </c>
      <c r="M28" s="632"/>
      <c r="N28" s="632">
        <f t="shared" si="1"/>
        <v>0</v>
      </c>
      <c r="O28" s="632"/>
    </row>
    <row r="29" spans="1:15" s="1" customFormat="1" ht="30" customHeight="1">
      <c r="A29" s="633" t="s">
        <v>439</v>
      </c>
      <c r="B29" s="633"/>
      <c r="C29" s="633"/>
      <c r="D29" s="630"/>
      <c r="E29" s="630"/>
      <c r="F29" s="630"/>
      <c r="G29" s="630"/>
      <c r="H29" s="634">
        <v>7038</v>
      </c>
      <c r="I29" s="634"/>
      <c r="J29" s="634">
        <v>6968</v>
      </c>
      <c r="K29" s="634"/>
      <c r="L29" s="632">
        <f t="shared" si="0"/>
        <v>1.0100459242250288</v>
      </c>
      <c r="M29" s="632"/>
      <c r="N29" s="632">
        <f t="shared" si="1"/>
        <v>0</v>
      </c>
      <c r="O29" s="632"/>
    </row>
    <row r="30" spans="1:15" s="1" customFormat="1" ht="30" customHeight="1">
      <c r="A30" s="633" t="s">
        <v>440</v>
      </c>
      <c r="B30" s="633"/>
      <c r="C30" s="633"/>
      <c r="D30" s="630"/>
      <c r="E30" s="630"/>
      <c r="F30" s="630"/>
      <c r="G30" s="630"/>
      <c r="H30" s="634">
        <v>4623</v>
      </c>
      <c r="I30" s="634"/>
      <c r="J30" s="634">
        <v>4864</v>
      </c>
      <c r="K30" s="634"/>
      <c r="L30" s="632">
        <f t="shared" si="0"/>
        <v>0.950452302631579</v>
      </c>
      <c r="M30" s="632"/>
      <c r="N30" s="632">
        <f t="shared" si="1"/>
        <v>0</v>
      </c>
      <c r="O30" s="632"/>
    </row>
    <row r="31" spans="1:15" ht="12" customHeight="1">
      <c r="A31" s="288"/>
      <c r="B31" s="288"/>
      <c r="C31" s="288"/>
      <c r="D31" s="289"/>
      <c r="E31" s="289"/>
      <c r="F31" s="289"/>
      <c r="G31" s="289"/>
      <c r="H31" s="289"/>
      <c r="I31" s="289"/>
      <c r="J31" s="290"/>
      <c r="K31" s="290"/>
      <c r="L31" s="289"/>
      <c r="M31" s="289"/>
      <c r="N31" s="289"/>
      <c r="O31" s="289"/>
    </row>
    <row r="32" spans="1:15" ht="18.75" customHeight="1">
      <c r="A32" s="636" t="s">
        <v>445</v>
      </c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</row>
    <row r="33" spans="1:9" ht="9" customHeight="1">
      <c r="A33" s="289"/>
      <c r="B33" s="289"/>
      <c r="C33" s="289"/>
      <c r="D33" s="289"/>
      <c r="E33" s="289"/>
      <c r="F33" s="289"/>
      <c r="G33" s="289"/>
      <c r="H33" s="289"/>
      <c r="I33" s="289"/>
    </row>
    <row r="34" spans="1:10" ht="36.75" customHeight="1">
      <c r="A34" s="637" t="s">
        <v>446</v>
      </c>
      <c r="B34" s="637"/>
      <c r="C34" s="637"/>
      <c r="D34" s="637"/>
      <c r="E34" s="637"/>
      <c r="F34" s="637"/>
      <c r="G34" s="637"/>
      <c r="H34" s="637"/>
      <c r="I34" s="637"/>
      <c r="J34" s="637"/>
    </row>
    <row r="35" ht="6" customHeight="1">
      <c r="A35" s="176"/>
    </row>
    <row r="36" spans="1:15" ht="46.5" customHeight="1">
      <c r="A36" s="574" t="s">
        <v>447</v>
      </c>
      <c r="B36" s="574"/>
      <c r="C36" s="574"/>
      <c r="D36" s="574" t="s">
        <v>448</v>
      </c>
      <c r="E36" s="574"/>
      <c r="F36" s="574"/>
      <c r="G36" s="574"/>
      <c r="H36" s="574"/>
      <c r="I36" s="285"/>
      <c r="J36" s="638"/>
      <c r="K36" s="638"/>
      <c r="L36" s="638"/>
      <c r="M36" s="638"/>
      <c r="N36" s="638"/>
      <c r="O36" s="638"/>
    </row>
    <row r="37" spans="1:15" ht="153.75" customHeight="1">
      <c r="A37" s="574"/>
      <c r="B37" s="574"/>
      <c r="C37" s="574"/>
      <c r="D37" s="22" t="s">
        <v>449</v>
      </c>
      <c r="E37" s="22" t="s">
        <v>450</v>
      </c>
      <c r="F37" s="22" t="s">
        <v>451</v>
      </c>
      <c r="G37" s="574" t="s">
        <v>452</v>
      </c>
      <c r="H37" s="574"/>
      <c r="I37" s="285"/>
      <c r="J37" s="63"/>
      <c r="K37" s="63"/>
      <c r="L37" s="63"/>
      <c r="M37" s="63"/>
      <c r="N37" s="63"/>
      <c r="O37" s="63"/>
    </row>
    <row r="38" spans="1:15" ht="16.5" customHeight="1">
      <c r="A38" s="591">
        <v>1</v>
      </c>
      <c r="B38" s="591"/>
      <c r="C38" s="591"/>
      <c r="D38" s="29">
        <v>2</v>
      </c>
      <c r="E38" s="29">
        <v>3</v>
      </c>
      <c r="F38" s="29">
        <v>4</v>
      </c>
      <c r="G38" s="591">
        <v>5</v>
      </c>
      <c r="H38" s="591"/>
      <c r="I38" s="285"/>
      <c r="J38" s="283"/>
      <c r="K38" s="283"/>
      <c r="L38" s="283"/>
      <c r="M38" s="283"/>
      <c r="N38" s="283"/>
      <c r="O38" s="283"/>
    </row>
    <row r="39" spans="1:15" ht="19.5" customHeight="1">
      <c r="A39" s="639" t="s">
        <v>453</v>
      </c>
      <c r="B39" s="639"/>
      <c r="C39" s="639"/>
      <c r="D39" s="291" t="s">
        <v>454</v>
      </c>
      <c r="E39" s="291" t="s">
        <v>455</v>
      </c>
      <c r="F39" s="95" t="s">
        <v>455</v>
      </c>
      <c r="G39" s="640">
        <v>1806.1</v>
      </c>
      <c r="H39" s="640"/>
      <c r="I39" s="285"/>
      <c r="J39" s="292"/>
      <c r="K39" s="293"/>
      <c r="L39" s="294"/>
      <c r="M39" s="293"/>
      <c r="N39" s="293"/>
      <c r="O39" s="294"/>
    </row>
    <row r="40" spans="1:15" ht="48.75" customHeight="1">
      <c r="A40" s="639" t="s">
        <v>103</v>
      </c>
      <c r="B40" s="639"/>
      <c r="C40" s="639"/>
      <c r="D40" s="291" t="s">
        <v>454</v>
      </c>
      <c r="E40" s="291" t="s">
        <v>455</v>
      </c>
      <c r="F40" s="95" t="s">
        <v>455</v>
      </c>
      <c r="G40" s="641">
        <v>793.4</v>
      </c>
      <c r="H40" s="641"/>
      <c r="I40" s="285"/>
      <c r="J40" s="293"/>
      <c r="K40" s="293"/>
      <c r="L40" s="294"/>
      <c r="M40" s="293"/>
      <c r="N40" s="293"/>
      <c r="O40" s="294"/>
    </row>
    <row r="41" spans="1:15" ht="19.5" customHeight="1">
      <c r="A41" s="574" t="s">
        <v>207</v>
      </c>
      <c r="B41" s="574"/>
      <c r="C41" s="574"/>
      <c r="D41" s="295">
        <f>SUM(D39:D40)</f>
        <v>0</v>
      </c>
      <c r="E41" s="287"/>
      <c r="F41" s="296"/>
      <c r="G41" s="642">
        <f>SUM(G39:G40)</f>
        <v>2599.5</v>
      </c>
      <c r="H41" s="642"/>
      <c r="I41" s="285"/>
      <c r="J41" s="293"/>
      <c r="K41" s="297"/>
      <c r="L41" s="298"/>
      <c r="M41" s="293"/>
      <c r="N41" s="297"/>
      <c r="O41" s="298"/>
    </row>
    <row r="42" spans="1:15" ht="6.75" customHeight="1">
      <c r="A42" s="3"/>
      <c r="B42" s="299"/>
      <c r="C42" s="299"/>
      <c r="D42" s="299"/>
      <c r="E42" s="299"/>
      <c r="F42" s="26"/>
      <c r="G42" s="26"/>
      <c r="H42" s="285"/>
      <c r="I42" s="285"/>
      <c r="J42" s="44"/>
      <c r="K42" s="44"/>
      <c r="L42" s="44"/>
      <c r="M42" s="44"/>
      <c r="N42" s="44"/>
      <c r="O42" s="44"/>
    </row>
    <row r="43" spans="1:15" ht="35.25" customHeight="1">
      <c r="A43" s="643" t="s">
        <v>456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</row>
    <row r="44" ht="10.5" customHeight="1">
      <c r="A44" s="176"/>
    </row>
    <row r="45" spans="1:15" ht="63.75" customHeight="1">
      <c r="A45" s="22" t="s">
        <v>457</v>
      </c>
      <c r="B45" s="574" t="s">
        <v>458</v>
      </c>
      <c r="C45" s="574"/>
      <c r="D45" s="574" t="s">
        <v>459</v>
      </c>
      <c r="E45" s="574"/>
      <c r="F45" s="574" t="s">
        <v>460</v>
      </c>
      <c r="G45" s="574"/>
      <c r="H45" s="574" t="s">
        <v>461</v>
      </c>
      <c r="I45" s="574"/>
      <c r="J45" s="574"/>
      <c r="K45" s="574" t="s">
        <v>462</v>
      </c>
      <c r="L45" s="574"/>
      <c r="M45" s="574" t="s">
        <v>463</v>
      </c>
      <c r="N45" s="574"/>
      <c r="O45" s="574"/>
    </row>
    <row r="46" spans="1:15" ht="18" customHeight="1">
      <c r="A46" s="21">
        <v>1</v>
      </c>
      <c r="B46" s="580">
        <v>2</v>
      </c>
      <c r="C46" s="580"/>
      <c r="D46" s="580">
        <v>3</v>
      </c>
      <c r="E46" s="580"/>
      <c r="F46" s="644">
        <v>4</v>
      </c>
      <c r="G46" s="644"/>
      <c r="H46" s="580">
        <v>5</v>
      </c>
      <c r="I46" s="580"/>
      <c r="J46" s="580"/>
      <c r="K46" s="580">
        <v>6</v>
      </c>
      <c r="L46" s="580"/>
      <c r="M46" s="580">
        <v>7</v>
      </c>
      <c r="N46" s="580"/>
      <c r="O46" s="580"/>
    </row>
    <row r="47" spans="1:15" ht="19.5" customHeight="1">
      <c r="A47" s="45"/>
      <c r="B47" s="645"/>
      <c r="C47" s="645"/>
      <c r="D47" s="630"/>
      <c r="E47" s="630"/>
      <c r="F47" s="646"/>
      <c r="G47" s="646"/>
      <c r="H47" s="574"/>
      <c r="I47" s="574"/>
      <c r="J47" s="574"/>
      <c r="K47" s="630"/>
      <c r="L47" s="630"/>
      <c r="M47" s="645"/>
      <c r="N47" s="645"/>
      <c r="O47" s="645"/>
    </row>
    <row r="48" spans="1:15" ht="19.5" customHeight="1">
      <c r="A48" s="45"/>
      <c r="B48" s="645"/>
      <c r="C48" s="645"/>
      <c r="D48" s="630"/>
      <c r="E48" s="630"/>
      <c r="F48" s="646"/>
      <c r="G48" s="646"/>
      <c r="H48" s="574"/>
      <c r="I48" s="574"/>
      <c r="J48" s="574"/>
      <c r="K48" s="630"/>
      <c r="L48" s="630"/>
      <c r="M48" s="645"/>
      <c r="N48" s="645"/>
      <c r="O48" s="645"/>
    </row>
    <row r="49" spans="1:15" ht="19.5" customHeight="1">
      <c r="A49" s="45"/>
      <c r="B49" s="645"/>
      <c r="C49" s="645"/>
      <c r="D49" s="630"/>
      <c r="E49" s="630"/>
      <c r="F49" s="646"/>
      <c r="G49" s="646"/>
      <c r="H49" s="574"/>
      <c r="I49" s="574"/>
      <c r="J49" s="574"/>
      <c r="K49" s="630"/>
      <c r="L49" s="630"/>
      <c r="M49" s="645"/>
      <c r="N49" s="645"/>
      <c r="O49" s="645"/>
    </row>
    <row r="50" spans="1:15" ht="19.5" customHeight="1">
      <c r="A50" s="45" t="s">
        <v>207</v>
      </c>
      <c r="B50" s="574" t="s">
        <v>464</v>
      </c>
      <c r="C50" s="574"/>
      <c r="D50" s="574" t="s">
        <v>464</v>
      </c>
      <c r="E50" s="574"/>
      <c r="F50" s="574" t="s">
        <v>464</v>
      </c>
      <c r="G50" s="574"/>
      <c r="H50" s="574"/>
      <c r="I50" s="574"/>
      <c r="J50" s="574"/>
      <c r="K50" s="647">
        <f>SUM(K47:L49)</f>
        <v>0</v>
      </c>
      <c r="L50" s="647"/>
      <c r="M50" s="645"/>
      <c r="N50" s="645"/>
      <c r="O50" s="645"/>
    </row>
    <row r="51" spans="1:15" ht="14.25" customHeight="1">
      <c r="A51" s="26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</row>
    <row r="52" spans="1:15" ht="37.5" customHeight="1">
      <c r="A52" s="643" t="s">
        <v>465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</row>
    <row r="53" spans="1:9" ht="12" customHeight="1">
      <c r="A53" s="44"/>
      <c r="B53" s="301"/>
      <c r="C53" s="44"/>
      <c r="D53" s="44"/>
      <c r="E53" s="44"/>
      <c r="F53" s="44"/>
      <c r="G53" s="44"/>
      <c r="H53" s="44"/>
      <c r="I53" s="302"/>
    </row>
    <row r="54" spans="1:15" ht="57.75" customHeight="1">
      <c r="A54" s="574" t="s">
        <v>466</v>
      </c>
      <c r="B54" s="574"/>
      <c r="C54" s="574"/>
      <c r="D54" s="574" t="s">
        <v>467</v>
      </c>
      <c r="E54" s="574"/>
      <c r="F54" s="574"/>
      <c r="G54" s="574" t="s">
        <v>468</v>
      </c>
      <c r="H54" s="574"/>
      <c r="I54" s="574"/>
      <c r="J54" s="574" t="s">
        <v>469</v>
      </c>
      <c r="K54" s="574"/>
      <c r="L54" s="574"/>
      <c r="M54" s="574" t="s">
        <v>470</v>
      </c>
      <c r="N54" s="574"/>
      <c r="O54" s="574"/>
    </row>
    <row r="55" spans="1:15" ht="18" customHeight="1">
      <c r="A55" s="574">
        <v>1</v>
      </c>
      <c r="B55" s="574"/>
      <c r="C55" s="574"/>
      <c r="D55" s="574">
        <v>2</v>
      </c>
      <c r="E55" s="574"/>
      <c r="F55" s="574"/>
      <c r="G55" s="574">
        <v>3</v>
      </c>
      <c r="H55" s="574"/>
      <c r="I55" s="574"/>
      <c r="J55" s="580">
        <v>4</v>
      </c>
      <c r="K55" s="580"/>
      <c r="L55" s="580"/>
      <c r="M55" s="580">
        <v>5</v>
      </c>
      <c r="N55" s="580"/>
      <c r="O55" s="580"/>
    </row>
    <row r="56" spans="1:15" ht="19.5" customHeight="1">
      <c r="A56" s="633" t="s">
        <v>471</v>
      </c>
      <c r="B56" s="633"/>
      <c r="C56" s="633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</row>
    <row r="57" spans="1:15" ht="15.75" customHeight="1">
      <c r="A57" s="648" t="s">
        <v>472</v>
      </c>
      <c r="B57" s="648"/>
      <c r="C57" s="648"/>
      <c r="D57" s="630"/>
      <c r="E57" s="630"/>
      <c r="F57" s="630"/>
      <c r="G57" s="630"/>
      <c r="H57" s="630"/>
      <c r="I57" s="630"/>
      <c r="J57" s="630"/>
      <c r="K57" s="630"/>
      <c r="L57" s="630"/>
      <c r="M57" s="630"/>
      <c r="N57" s="630"/>
      <c r="O57" s="630"/>
    </row>
    <row r="58" spans="1:15" ht="19.5" customHeight="1">
      <c r="A58" s="633"/>
      <c r="B58" s="633"/>
      <c r="C58" s="633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</row>
    <row r="59" spans="1:15" ht="19.5" customHeight="1">
      <c r="A59" s="633" t="s">
        <v>473</v>
      </c>
      <c r="B59" s="633"/>
      <c r="C59" s="633"/>
      <c r="D59" s="630"/>
      <c r="E59" s="630"/>
      <c r="F59" s="630"/>
      <c r="G59" s="630"/>
      <c r="H59" s="630"/>
      <c r="I59" s="630"/>
      <c r="J59" s="630"/>
      <c r="K59" s="630"/>
      <c r="L59" s="630"/>
      <c r="M59" s="630"/>
      <c r="N59" s="630"/>
      <c r="O59" s="630"/>
    </row>
    <row r="60" spans="1:15" ht="15.75" customHeight="1">
      <c r="A60" s="648" t="s">
        <v>474</v>
      </c>
      <c r="B60" s="648"/>
      <c r="C60" s="648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</row>
    <row r="61" spans="1:15" ht="19.5" customHeight="1">
      <c r="A61" s="633"/>
      <c r="B61" s="633"/>
      <c r="C61" s="633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</row>
    <row r="62" spans="1:15" ht="19.5" customHeight="1">
      <c r="A62" s="633" t="s">
        <v>475</v>
      </c>
      <c r="B62" s="633"/>
      <c r="C62" s="633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</row>
    <row r="63" spans="1:15" ht="15.75" customHeight="1">
      <c r="A63" s="648" t="s">
        <v>472</v>
      </c>
      <c r="B63" s="648"/>
      <c r="C63" s="648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  <c r="O63" s="630"/>
    </row>
    <row r="64" spans="1:15" ht="19.5" customHeight="1">
      <c r="A64" s="633"/>
      <c r="B64" s="633"/>
      <c r="C64" s="633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</row>
    <row r="65" spans="1:15" ht="19.5" customHeight="1">
      <c r="A65" s="633" t="s">
        <v>207</v>
      </c>
      <c r="B65" s="633"/>
      <c r="C65" s="633"/>
      <c r="D65" s="649"/>
      <c r="E65" s="649"/>
      <c r="F65" s="649"/>
      <c r="G65" s="649"/>
      <c r="H65" s="649"/>
      <c r="I65" s="649"/>
      <c r="J65" s="630"/>
      <c r="K65" s="630"/>
      <c r="L65" s="630"/>
      <c r="M65" s="630"/>
      <c r="N65" s="630"/>
      <c r="O65" s="630"/>
    </row>
    <row r="66" ht="37.5" customHeight="1"/>
  </sheetData>
  <sheetProtection selectLockedCells="1" selectUnlockedCells="1"/>
  <mergeCells count="273">
    <mergeCell ref="A65:C65"/>
    <mergeCell ref="D65:F65"/>
    <mergeCell ref="G65:I65"/>
    <mergeCell ref="J65:L65"/>
    <mergeCell ref="M65:O65"/>
    <mergeCell ref="A63:C63"/>
    <mergeCell ref="D63:F63"/>
    <mergeCell ref="G63:I63"/>
    <mergeCell ref="J63:L63"/>
    <mergeCell ref="M63:O63"/>
    <mergeCell ref="A64:C64"/>
    <mergeCell ref="D64:F64"/>
    <mergeCell ref="G64:I64"/>
    <mergeCell ref="J64:L64"/>
    <mergeCell ref="M64:O64"/>
    <mergeCell ref="A61:C61"/>
    <mergeCell ref="D61:F61"/>
    <mergeCell ref="G61:I61"/>
    <mergeCell ref="J61:L61"/>
    <mergeCell ref="M61:O61"/>
    <mergeCell ref="A62:C62"/>
    <mergeCell ref="D62:F62"/>
    <mergeCell ref="G62:I62"/>
    <mergeCell ref="J62:L62"/>
    <mergeCell ref="M62:O62"/>
    <mergeCell ref="A59:C59"/>
    <mergeCell ref="D59:F59"/>
    <mergeCell ref="G59:I59"/>
    <mergeCell ref="J59:L59"/>
    <mergeCell ref="M59:O59"/>
    <mergeCell ref="A60:C60"/>
    <mergeCell ref="D60:F60"/>
    <mergeCell ref="G60:I60"/>
    <mergeCell ref="J60:L60"/>
    <mergeCell ref="M60:O60"/>
    <mergeCell ref="A57:C57"/>
    <mergeCell ref="D57:F57"/>
    <mergeCell ref="G57:I57"/>
    <mergeCell ref="J57:L57"/>
    <mergeCell ref="M57:O57"/>
    <mergeCell ref="A58:C58"/>
    <mergeCell ref="D58:F58"/>
    <mergeCell ref="G58:I58"/>
    <mergeCell ref="J58:L58"/>
    <mergeCell ref="M58:O58"/>
    <mergeCell ref="A55:C55"/>
    <mergeCell ref="D55:F55"/>
    <mergeCell ref="G55:I55"/>
    <mergeCell ref="J55:L55"/>
    <mergeCell ref="M55:O55"/>
    <mergeCell ref="A56:C56"/>
    <mergeCell ref="D56:F56"/>
    <mergeCell ref="G56:I56"/>
    <mergeCell ref="J56:L56"/>
    <mergeCell ref="M56:O56"/>
    <mergeCell ref="A52:O52"/>
    <mergeCell ref="A54:C54"/>
    <mergeCell ref="D54:F54"/>
    <mergeCell ref="G54:I54"/>
    <mergeCell ref="J54:L54"/>
    <mergeCell ref="M54:O54"/>
    <mergeCell ref="B50:C50"/>
    <mergeCell ref="D50:E50"/>
    <mergeCell ref="F50:G50"/>
    <mergeCell ref="H50:J50"/>
    <mergeCell ref="K50:L50"/>
    <mergeCell ref="M50:O50"/>
    <mergeCell ref="B49:C49"/>
    <mergeCell ref="D49:E49"/>
    <mergeCell ref="F49:G49"/>
    <mergeCell ref="H49:J49"/>
    <mergeCell ref="K49:L49"/>
    <mergeCell ref="M49:O49"/>
    <mergeCell ref="B48:C48"/>
    <mergeCell ref="D48:E48"/>
    <mergeCell ref="F48:G48"/>
    <mergeCell ref="H48:J48"/>
    <mergeCell ref="K48:L48"/>
    <mergeCell ref="M48:O48"/>
    <mergeCell ref="B47:C47"/>
    <mergeCell ref="D47:E47"/>
    <mergeCell ref="F47:G47"/>
    <mergeCell ref="H47:J47"/>
    <mergeCell ref="K47:L47"/>
    <mergeCell ref="M47:O47"/>
    <mergeCell ref="B46:C46"/>
    <mergeCell ref="D46:E46"/>
    <mergeCell ref="F46:G46"/>
    <mergeCell ref="H46:J46"/>
    <mergeCell ref="K46:L46"/>
    <mergeCell ref="M46:O46"/>
    <mergeCell ref="A41:C41"/>
    <mergeCell ref="G41:H41"/>
    <mergeCell ref="A43:O43"/>
    <mergeCell ref="B45:C45"/>
    <mergeCell ref="D45:E45"/>
    <mergeCell ref="F45:G45"/>
    <mergeCell ref="H45:J45"/>
    <mergeCell ref="K45:L45"/>
    <mergeCell ref="M45:O45"/>
    <mergeCell ref="A38:C38"/>
    <mergeCell ref="G38:H38"/>
    <mergeCell ref="A39:C39"/>
    <mergeCell ref="G39:H39"/>
    <mergeCell ref="A40:C40"/>
    <mergeCell ref="G40:H40"/>
    <mergeCell ref="A32:O32"/>
    <mergeCell ref="A34:J34"/>
    <mergeCell ref="A36:C37"/>
    <mergeCell ref="D36:H36"/>
    <mergeCell ref="J36:L36"/>
    <mergeCell ref="M36:O36"/>
    <mergeCell ref="G37:H37"/>
    <mergeCell ref="N29:O29"/>
    <mergeCell ref="A30:C30"/>
    <mergeCell ref="D30:E30"/>
    <mergeCell ref="F30:G30"/>
    <mergeCell ref="H30:I30"/>
    <mergeCell ref="J30:K30"/>
    <mergeCell ref="L30:M30"/>
    <mergeCell ref="N30:O30"/>
    <mergeCell ref="A29:C29"/>
    <mergeCell ref="D29:E29"/>
    <mergeCell ref="F29:G29"/>
    <mergeCell ref="H29:I29"/>
    <mergeCell ref="J29:K29"/>
    <mergeCell ref="L29:M29"/>
    <mergeCell ref="N27:O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rintOptions/>
  <pageMargins left="0.19652777777777777" right="0" top="0" bottom="0" header="0.5118055555555555" footer="0.5118055555555555"/>
  <pageSetup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AG71"/>
  <sheetViews>
    <sheetView view="pageBreakPreview" zoomScale="75" zoomScaleNormal="75" zoomScaleSheetLayoutView="75" zoomScalePageLayoutView="0" workbookViewId="0" topLeftCell="A64">
      <selection activeCell="E37" sqref="E37"/>
    </sheetView>
  </sheetViews>
  <sheetFormatPr defaultColWidth="9.00390625" defaultRowHeight="12.75"/>
  <cols>
    <col min="1" max="1" width="3.375" style="0" customWidth="1"/>
    <col min="2" max="2" width="3.375" style="11" customWidth="1"/>
    <col min="3" max="4" width="18.25390625" style="11" customWidth="1"/>
    <col min="5" max="5" width="6.75390625" style="11" customWidth="1"/>
    <col min="6" max="6" width="5.125" style="11" customWidth="1"/>
    <col min="7" max="7" width="5.875" style="11" customWidth="1"/>
    <col min="8" max="8" width="9.25390625" style="11" customWidth="1"/>
    <col min="9" max="9" width="13.125" style="11" customWidth="1"/>
    <col min="10" max="10" width="10.00390625" style="11" customWidth="1"/>
    <col min="11" max="11" width="10.125" style="11" customWidth="1"/>
    <col min="12" max="12" width="9.625" style="11" customWidth="1"/>
    <col min="13" max="13" width="9.875" style="11" customWidth="1"/>
    <col min="14" max="14" width="5.875" style="11" customWidth="1"/>
    <col min="15" max="15" width="5.625" style="11" customWidth="1"/>
    <col min="16" max="16" width="6.375" style="11" customWidth="1"/>
    <col min="17" max="17" width="4.75390625" style="11" customWidth="1"/>
    <col min="18" max="18" width="6.125" style="11" customWidth="1"/>
    <col min="19" max="19" width="4.75390625" style="11" customWidth="1"/>
    <col min="20" max="20" width="6.125" style="11" customWidth="1"/>
    <col min="21" max="21" width="5.125" style="11" customWidth="1"/>
    <col min="22" max="22" width="6.25390625" style="11" customWidth="1"/>
    <col min="23" max="23" width="5.25390625" style="11" customWidth="1"/>
    <col min="24" max="24" width="8.00390625" style="11" customWidth="1"/>
    <col min="25" max="25" width="7.25390625" style="11" customWidth="1"/>
    <col min="26" max="26" width="6.625" style="11" customWidth="1"/>
    <col min="27" max="27" width="6.375" style="11" customWidth="1"/>
    <col min="28" max="28" width="5.375" style="11" customWidth="1"/>
    <col min="29" max="29" width="7.125" style="11" customWidth="1"/>
    <col min="30" max="31" width="7.375" style="11" customWidth="1"/>
    <col min="32" max="33" width="5.875" style="11" customWidth="1"/>
    <col min="34" max="16384" width="9.125" style="11" customWidth="1"/>
  </cols>
  <sheetData>
    <row r="1" spans="4:33" ht="27.75" customHeight="1">
      <c r="D1" s="303" t="s">
        <v>476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</row>
    <row r="2" spans="2:33" ht="16.5" customHeight="1">
      <c r="B2" s="592" t="s">
        <v>477</v>
      </c>
      <c r="C2" s="64"/>
      <c r="D2" s="582" t="s">
        <v>478</v>
      </c>
      <c r="E2" s="574" t="s">
        <v>479</v>
      </c>
      <c r="F2" s="574"/>
      <c r="G2" s="574"/>
      <c r="H2" s="574"/>
      <c r="I2" s="574" t="s">
        <v>480</v>
      </c>
      <c r="J2" s="574"/>
      <c r="K2" s="574"/>
      <c r="L2" s="574"/>
      <c r="M2" s="574"/>
      <c r="N2" s="574"/>
      <c r="O2" s="574" t="s">
        <v>481</v>
      </c>
      <c r="P2" s="574"/>
      <c r="Q2" s="574"/>
      <c r="R2" s="574"/>
      <c r="S2" s="580" t="s">
        <v>482</v>
      </c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</row>
    <row r="3" spans="2:33" ht="39.75" customHeight="1">
      <c r="B3" s="592"/>
      <c r="C3" s="64"/>
      <c r="D3" s="582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 t="s">
        <v>483</v>
      </c>
      <c r="T3" s="574"/>
      <c r="U3" s="574"/>
      <c r="V3" s="574" t="s">
        <v>484</v>
      </c>
      <c r="W3" s="574"/>
      <c r="X3" s="574"/>
      <c r="Y3" s="574" t="s">
        <v>167</v>
      </c>
      <c r="Z3" s="574"/>
      <c r="AA3" s="574"/>
      <c r="AB3" s="580" t="s">
        <v>485</v>
      </c>
      <c r="AC3" s="580"/>
      <c r="AD3" s="580"/>
      <c r="AE3" s="580" t="s">
        <v>486</v>
      </c>
      <c r="AF3" s="580"/>
      <c r="AG3" s="580"/>
    </row>
    <row r="4" spans="2:33" ht="9.75" customHeight="1">
      <c r="B4" s="304">
        <v>1</v>
      </c>
      <c r="C4" s="304"/>
      <c r="D4" s="305">
        <v>2</v>
      </c>
      <c r="E4" s="650">
        <v>3</v>
      </c>
      <c r="F4" s="650"/>
      <c r="G4" s="650"/>
      <c r="H4" s="650"/>
      <c r="I4" s="650">
        <v>4</v>
      </c>
      <c r="J4" s="650"/>
      <c r="K4" s="650"/>
      <c r="L4" s="650"/>
      <c r="M4" s="650"/>
      <c r="N4" s="650"/>
      <c r="O4" s="650">
        <v>5</v>
      </c>
      <c r="P4" s="650"/>
      <c r="Q4" s="650"/>
      <c r="R4" s="650"/>
      <c r="S4" s="650">
        <v>6</v>
      </c>
      <c r="T4" s="650"/>
      <c r="U4" s="650"/>
      <c r="V4" s="650">
        <v>7</v>
      </c>
      <c r="W4" s="650"/>
      <c r="X4" s="650"/>
      <c r="Y4" s="651">
        <v>8</v>
      </c>
      <c r="Z4" s="651"/>
      <c r="AA4" s="651"/>
      <c r="AB4" s="651">
        <v>9</v>
      </c>
      <c r="AC4" s="651"/>
      <c r="AD4" s="651"/>
      <c r="AE4" s="651">
        <v>10</v>
      </c>
      <c r="AF4" s="651"/>
      <c r="AG4" s="651"/>
    </row>
    <row r="5" spans="2:33" ht="12" customHeight="1">
      <c r="B5" s="152"/>
      <c r="C5" s="152"/>
      <c r="D5" s="306"/>
      <c r="E5" s="581"/>
      <c r="F5" s="581"/>
      <c r="G5" s="581"/>
      <c r="H5" s="581"/>
      <c r="I5" s="652"/>
      <c r="J5" s="652"/>
      <c r="K5" s="652"/>
      <c r="L5" s="652"/>
      <c r="M5" s="652"/>
      <c r="N5" s="652"/>
      <c r="O5" s="653">
        <f>SUM(S5,V5,Y5,AB5,AE5)</f>
        <v>0</v>
      </c>
      <c r="P5" s="653"/>
      <c r="Q5" s="653"/>
      <c r="R5" s="653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</row>
    <row r="6" spans="2:33" ht="19.5" customHeight="1">
      <c r="B6" s="582" t="s">
        <v>207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647">
        <f>SUM(O5:R5)</f>
        <v>0</v>
      </c>
      <c r="P6" s="647"/>
      <c r="Q6" s="647"/>
      <c r="R6" s="647"/>
      <c r="S6" s="647">
        <f>SUM(S5:U5)</f>
        <v>0</v>
      </c>
      <c r="T6" s="647"/>
      <c r="U6" s="647"/>
      <c r="V6" s="647">
        <f>SUM(V5:X5)</f>
        <v>0</v>
      </c>
      <c r="W6" s="647"/>
      <c r="X6" s="647"/>
      <c r="Y6" s="647">
        <f>SUM(Y5:AA5)</f>
        <v>0</v>
      </c>
      <c r="Z6" s="647"/>
      <c r="AA6" s="647"/>
      <c r="AB6" s="647">
        <f>SUM(AB5:AD5)</f>
        <v>0</v>
      </c>
      <c r="AC6" s="647"/>
      <c r="AD6" s="647"/>
      <c r="AE6" s="647">
        <f>SUM(AE5:AG5)</f>
        <v>0</v>
      </c>
      <c r="AF6" s="647"/>
      <c r="AG6" s="647"/>
    </row>
    <row r="7" s="303" customFormat="1" ht="24.75" customHeight="1">
      <c r="D7" s="303" t="s">
        <v>487</v>
      </c>
    </row>
    <row r="8" spans="2:33" ht="18.75" customHeight="1">
      <c r="B8" s="592" t="s">
        <v>477</v>
      </c>
      <c r="C8" s="64"/>
      <c r="D8" s="582" t="s">
        <v>488</v>
      </c>
      <c r="E8" s="574" t="s">
        <v>478</v>
      </c>
      <c r="F8" s="574"/>
      <c r="G8" s="574"/>
      <c r="H8" s="574"/>
      <c r="I8" s="574" t="s">
        <v>480</v>
      </c>
      <c r="J8" s="574"/>
      <c r="K8" s="574"/>
      <c r="L8" s="574"/>
      <c r="M8" s="574"/>
      <c r="N8" s="574"/>
      <c r="O8" s="574"/>
      <c r="P8" s="574"/>
      <c r="Q8" s="574"/>
      <c r="R8" s="574"/>
      <c r="S8" s="574" t="s">
        <v>489</v>
      </c>
      <c r="T8" s="574"/>
      <c r="U8" s="574"/>
      <c r="V8" s="574"/>
      <c r="W8" s="574"/>
      <c r="X8" s="580" t="s">
        <v>490</v>
      </c>
      <c r="Y8" s="580"/>
      <c r="Z8" s="580"/>
      <c r="AA8" s="580"/>
      <c r="AB8" s="580"/>
      <c r="AC8" s="580"/>
      <c r="AD8" s="580"/>
      <c r="AE8" s="580"/>
      <c r="AF8" s="580"/>
      <c r="AG8" s="580"/>
    </row>
    <row r="9" spans="2:33" ht="15" customHeight="1">
      <c r="B9" s="592"/>
      <c r="C9" s="64"/>
      <c r="D9" s="582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80" t="s">
        <v>491</v>
      </c>
      <c r="Y9" s="580"/>
      <c r="Z9" s="599" t="s">
        <v>492</v>
      </c>
      <c r="AA9" s="599"/>
      <c r="AB9" s="599"/>
      <c r="AC9" s="599"/>
      <c r="AD9" s="599"/>
      <c r="AE9" s="599"/>
      <c r="AF9" s="599"/>
      <c r="AG9" s="599"/>
    </row>
    <row r="10" spans="2:33" ht="16.5" customHeight="1">
      <c r="B10" s="592"/>
      <c r="C10" s="64"/>
      <c r="D10" s="582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80"/>
      <c r="Y10" s="580"/>
      <c r="Z10" s="580" t="s">
        <v>493</v>
      </c>
      <c r="AA10" s="580"/>
      <c r="AB10" s="580" t="s">
        <v>494</v>
      </c>
      <c r="AC10" s="580"/>
      <c r="AD10" s="580" t="s">
        <v>495</v>
      </c>
      <c r="AE10" s="580"/>
      <c r="AF10" s="580" t="s">
        <v>98</v>
      </c>
      <c r="AG10" s="580"/>
    </row>
    <row r="11" spans="2:33" ht="12" customHeight="1">
      <c r="B11" s="64">
        <v>1</v>
      </c>
      <c r="C11" s="64"/>
      <c r="D11" s="64">
        <v>2</v>
      </c>
      <c r="E11" s="591">
        <v>3</v>
      </c>
      <c r="F11" s="591"/>
      <c r="G11" s="591"/>
      <c r="H11" s="591"/>
      <c r="I11" s="591">
        <v>4</v>
      </c>
      <c r="J11" s="591"/>
      <c r="K11" s="591"/>
      <c r="L11" s="591"/>
      <c r="M11" s="591"/>
      <c r="N11" s="591"/>
      <c r="O11" s="591"/>
      <c r="P11" s="591"/>
      <c r="Q11" s="591"/>
      <c r="R11" s="591"/>
      <c r="S11" s="591">
        <v>5</v>
      </c>
      <c r="T11" s="591"/>
      <c r="U11" s="591"/>
      <c r="V11" s="591"/>
      <c r="W11" s="591"/>
      <c r="X11" s="591">
        <v>6</v>
      </c>
      <c r="Y11" s="591"/>
      <c r="Z11" s="628">
        <v>7</v>
      </c>
      <c r="AA11" s="628"/>
      <c r="AB11" s="628">
        <v>8</v>
      </c>
      <c r="AC11" s="628"/>
      <c r="AD11" s="628">
        <v>9</v>
      </c>
      <c r="AE11" s="628"/>
      <c r="AF11" s="628">
        <v>10</v>
      </c>
      <c r="AG11" s="628"/>
    </row>
    <row r="12" spans="2:33" ht="13.5" customHeight="1">
      <c r="B12" s="307"/>
      <c r="C12" s="307"/>
      <c r="D12" s="308"/>
      <c r="E12" s="648"/>
      <c r="F12" s="648"/>
      <c r="G12" s="648"/>
      <c r="H12" s="648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5"/>
      <c r="T12" s="655"/>
      <c r="U12" s="655"/>
      <c r="V12" s="655"/>
      <c r="W12" s="655"/>
      <c r="X12" s="653">
        <f>SUM(Z12,AB12,AD12,AF12)</f>
        <v>0</v>
      </c>
      <c r="Y12" s="653"/>
      <c r="Z12" s="654"/>
      <c r="AA12" s="654"/>
      <c r="AB12" s="654"/>
      <c r="AC12" s="654"/>
      <c r="AD12" s="654"/>
      <c r="AE12" s="654"/>
      <c r="AF12" s="654"/>
      <c r="AG12" s="654"/>
    </row>
    <row r="13" spans="2:33" ht="16.5" customHeight="1">
      <c r="B13" s="582" t="s">
        <v>207</v>
      </c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647">
        <f>SUM(X12:Y12)</f>
        <v>0</v>
      </c>
      <c r="Y13" s="647"/>
      <c r="Z13" s="647">
        <f>SUM(Z12:AA12)</f>
        <v>0</v>
      </c>
      <c r="AA13" s="647"/>
      <c r="AB13" s="647">
        <f>SUM(AB12:AC12)</f>
        <v>0</v>
      </c>
      <c r="AC13" s="647"/>
      <c r="AD13" s="647">
        <f>SUM(AD12:AE12)</f>
        <v>0</v>
      </c>
      <c r="AE13" s="647"/>
      <c r="AF13" s="647">
        <f>SUM(AF12:AG12)</f>
        <v>0</v>
      </c>
      <c r="AG13" s="647"/>
    </row>
    <row r="14" s="303" customFormat="1" ht="21.75" customHeight="1">
      <c r="D14" s="303" t="s">
        <v>496</v>
      </c>
    </row>
    <row r="15" spans="2:33" ht="36.75" customHeight="1">
      <c r="B15" s="591" t="s">
        <v>477</v>
      </c>
      <c r="C15" s="29"/>
      <c r="D15" s="574" t="s">
        <v>497</v>
      </c>
      <c r="E15" s="574"/>
      <c r="F15" s="574"/>
      <c r="G15" s="574"/>
      <c r="H15" s="574"/>
      <c r="I15" s="574" t="s">
        <v>498</v>
      </c>
      <c r="J15" s="574"/>
      <c r="K15" s="574"/>
      <c r="L15" s="574"/>
      <c r="M15" s="574"/>
      <c r="N15" s="574" t="s">
        <v>499</v>
      </c>
      <c r="O15" s="574"/>
      <c r="P15" s="574"/>
      <c r="Q15" s="574"/>
      <c r="R15" s="574"/>
      <c r="S15" s="574"/>
      <c r="T15" s="574"/>
      <c r="U15" s="574"/>
      <c r="V15" s="574"/>
      <c r="W15" s="574"/>
      <c r="X15" s="574" t="s">
        <v>500</v>
      </c>
      <c r="Y15" s="574"/>
      <c r="Z15" s="574"/>
      <c r="AA15" s="574"/>
      <c r="AB15" s="574"/>
      <c r="AC15" s="574"/>
      <c r="AD15" s="574"/>
      <c r="AE15" s="574"/>
      <c r="AF15" s="574"/>
      <c r="AG15" s="574"/>
    </row>
    <row r="16" spans="2:33" ht="16.5" customHeight="1">
      <c r="B16" s="591"/>
      <c r="C16" s="29"/>
      <c r="D16" s="574"/>
      <c r="E16" s="574"/>
      <c r="F16" s="574"/>
      <c r="G16" s="574"/>
      <c r="H16" s="574"/>
      <c r="I16" s="574" t="s">
        <v>501</v>
      </c>
      <c r="J16" s="581" t="s">
        <v>492</v>
      </c>
      <c r="K16" s="581"/>
      <c r="L16" s="581"/>
      <c r="M16" s="581"/>
      <c r="N16" s="574" t="s">
        <v>501</v>
      </c>
      <c r="O16" s="574"/>
      <c r="P16" s="656" t="s">
        <v>492</v>
      </c>
      <c r="Q16" s="656"/>
      <c r="R16" s="656"/>
      <c r="S16" s="656"/>
      <c r="T16" s="656"/>
      <c r="U16" s="656"/>
      <c r="V16" s="656"/>
      <c r="W16" s="656"/>
      <c r="X16" s="574" t="s">
        <v>501</v>
      </c>
      <c r="Y16" s="574"/>
      <c r="Z16" s="656" t="s">
        <v>492</v>
      </c>
      <c r="AA16" s="656"/>
      <c r="AB16" s="656"/>
      <c r="AC16" s="656"/>
      <c r="AD16" s="656"/>
      <c r="AE16" s="656"/>
      <c r="AF16" s="656"/>
      <c r="AG16" s="656"/>
    </row>
    <row r="17" spans="2:33" ht="19.5" customHeight="1">
      <c r="B17" s="591"/>
      <c r="C17" s="29"/>
      <c r="D17" s="574"/>
      <c r="E17" s="574"/>
      <c r="F17" s="574"/>
      <c r="G17" s="574"/>
      <c r="H17" s="574"/>
      <c r="I17" s="574"/>
      <c r="J17" s="22" t="s">
        <v>493</v>
      </c>
      <c r="K17" s="22" t="s">
        <v>494</v>
      </c>
      <c r="L17" s="22" t="s">
        <v>495</v>
      </c>
      <c r="M17" s="22" t="s">
        <v>98</v>
      </c>
      <c r="N17" s="574"/>
      <c r="O17" s="574"/>
      <c r="P17" s="574" t="s">
        <v>493</v>
      </c>
      <c r="Q17" s="574"/>
      <c r="R17" s="574" t="s">
        <v>502</v>
      </c>
      <c r="S17" s="574"/>
      <c r="T17" s="574" t="s">
        <v>503</v>
      </c>
      <c r="U17" s="574"/>
      <c r="V17" s="574" t="s">
        <v>98</v>
      </c>
      <c r="W17" s="574"/>
      <c r="X17" s="574"/>
      <c r="Y17" s="574"/>
      <c r="Z17" s="574" t="s">
        <v>493</v>
      </c>
      <c r="AA17" s="574"/>
      <c r="AB17" s="574" t="s">
        <v>502</v>
      </c>
      <c r="AC17" s="574"/>
      <c r="AD17" s="574" t="s">
        <v>503</v>
      </c>
      <c r="AE17" s="574"/>
      <c r="AF17" s="574" t="s">
        <v>98</v>
      </c>
      <c r="AG17" s="574"/>
    </row>
    <row r="18" spans="2:33" ht="11.25" customHeight="1">
      <c r="B18" s="42">
        <v>1</v>
      </c>
      <c r="C18" s="42"/>
      <c r="D18" s="650">
        <v>2</v>
      </c>
      <c r="E18" s="650"/>
      <c r="F18" s="650"/>
      <c r="G18" s="650"/>
      <c r="H18" s="650"/>
      <c r="I18" s="42">
        <v>3</v>
      </c>
      <c r="J18" s="42">
        <v>4</v>
      </c>
      <c r="K18" s="42">
        <v>5</v>
      </c>
      <c r="L18" s="42">
        <v>6</v>
      </c>
      <c r="M18" s="42">
        <v>7</v>
      </c>
      <c r="N18" s="650">
        <v>8</v>
      </c>
      <c r="O18" s="650"/>
      <c r="P18" s="650">
        <v>9</v>
      </c>
      <c r="Q18" s="650"/>
      <c r="R18" s="650">
        <v>10</v>
      </c>
      <c r="S18" s="650"/>
      <c r="T18" s="650">
        <v>11</v>
      </c>
      <c r="U18" s="650"/>
      <c r="V18" s="650">
        <v>12</v>
      </c>
      <c r="W18" s="650"/>
      <c r="X18" s="650">
        <v>13</v>
      </c>
      <c r="Y18" s="650"/>
      <c r="Z18" s="650">
        <v>14</v>
      </c>
      <c r="AA18" s="650"/>
      <c r="AB18" s="650">
        <v>15</v>
      </c>
      <c r="AC18" s="650"/>
      <c r="AD18" s="650">
        <v>16</v>
      </c>
      <c r="AE18" s="650"/>
      <c r="AF18" s="650">
        <v>17</v>
      </c>
      <c r="AG18" s="650"/>
    </row>
    <row r="19" spans="2:33" ht="28.5" customHeight="1">
      <c r="B19" s="309"/>
      <c r="C19" s="309"/>
      <c r="D19" s="657"/>
      <c r="E19" s="657"/>
      <c r="F19" s="657"/>
      <c r="G19" s="657"/>
      <c r="H19" s="657"/>
      <c r="I19" s="310">
        <f>SUM(J19,K19,L19,M19)</f>
        <v>0</v>
      </c>
      <c r="J19" s="291"/>
      <c r="K19" s="291"/>
      <c r="L19" s="291"/>
      <c r="M19" s="291"/>
      <c r="N19" s="658">
        <f>SUM(P19:W19)</f>
        <v>0</v>
      </c>
      <c r="O19" s="658"/>
      <c r="P19" s="659"/>
      <c r="Q19" s="659"/>
      <c r="R19" s="659"/>
      <c r="S19" s="659"/>
      <c r="T19" s="640"/>
      <c r="U19" s="640"/>
      <c r="V19" s="640"/>
      <c r="W19" s="640"/>
      <c r="X19" s="660">
        <f>SUM(Z19:AG19)</f>
        <v>0</v>
      </c>
      <c r="Y19" s="660"/>
      <c r="Z19" s="661"/>
      <c r="AA19" s="661"/>
      <c r="AB19" s="661"/>
      <c r="AC19" s="661"/>
      <c r="AD19" s="661"/>
      <c r="AE19" s="661"/>
      <c r="AF19" s="661"/>
      <c r="AG19" s="661"/>
    </row>
    <row r="20" spans="2:33" ht="35.25" customHeight="1">
      <c r="B20" s="309"/>
      <c r="C20" s="309"/>
      <c r="D20" s="639"/>
      <c r="E20" s="639"/>
      <c r="F20" s="639"/>
      <c r="G20" s="639"/>
      <c r="H20" s="639"/>
      <c r="I20" s="310">
        <f>SUM(J20,K20,L20,M20)</f>
        <v>0</v>
      </c>
      <c r="J20" s="291"/>
      <c r="K20" s="291"/>
      <c r="L20" s="291"/>
      <c r="M20" s="291"/>
      <c r="N20" s="658">
        <f>SUM(P20:W20)</f>
        <v>0</v>
      </c>
      <c r="O20" s="658"/>
      <c r="P20" s="659"/>
      <c r="Q20" s="659"/>
      <c r="R20" s="659"/>
      <c r="S20" s="659"/>
      <c r="T20" s="661"/>
      <c r="U20" s="661"/>
      <c r="V20" s="661"/>
      <c r="W20" s="661"/>
      <c r="X20" s="660">
        <f>SUM(Z20:AG20)</f>
        <v>0</v>
      </c>
      <c r="Y20" s="660"/>
      <c r="Z20" s="661"/>
      <c r="AA20" s="661"/>
      <c r="AB20" s="661"/>
      <c r="AC20" s="661"/>
      <c r="AD20" s="661"/>
      <c r="AE20" s="661"/>
      <c r="AF20" s="661"/>
      <c r="AG20" s="661"/>
    </row>
    <row r="21" spans="2:33" ht="33" customHeight="1">
      <c r="B21" s="309"/>
      <c r="C21" s="309"/>
      <c r="D21" s="639"/>
      <c r="E21" s="639"/>
      <c r="F21" s="639"/>
      <c r="G21" s="639"/>
      <c r="H21" s="639"/>
      <c r="I21" s="310"/>
      <c r="J21" s="291"/>
      <c r="K21" s="291"/>
      <c r="L21" s="291"/>
      <c r="M21" s="291"/>
      <c r="N21" s="658"/>
      <c r="O21" s="658"/>
      <c r="P21" s="659"/>
      <c r="Q21" s="659"/>
      <c r="R21" s="659"/>
      <c r="S21" s="659"/>
      <c r="T21" s="661"/>
      <c r="U21" s="661"/>
      <c r="V21" s="661"/>
      <c r="W21" s="661"/>
      <c r="X21" s="660">
        <f>SUM(Z21:AG21)</f>
        <v>0</v>
      </c>
      <c r="Y21" s="660"/>
      <c r="Z21" s="661"/>
      <c r="AA21" s="661"/>
      <c r="AB21" s="661"/>
      <c r="AC21" s="661"/>
      <c r="AD21" s="661"/>
      <c r="AE21" s="661"/>
      <c r="AF21" s="661"/>
      <c r="AG21" s="661"/>
    </row>
    <row r="22" spans="2:33" ht="24.75" customHeight="1">
      <c r="B22" s="662" t="s">
        <v>207</v>
      </c>
      <c r="C22" s="662"/>
      <c r="D22" s="662"/>
      <c r="E22" s="662"/>
      <c r="F22" s="662"/>
      <c r="G22" s="662"/>
      <c r="H22" s="662"/>
      <c r="I22" s="310">
        <f>SUM(I19:I21)</f>
        <v>0</v>
      </c>
      <c r="J22" s="310">
        <f>SUM(J19:J21)</f>
        <v>0</v>
      </c>
      <c r="K22" s="310">
        <f>SUM(K19:K21)</f>
        <v>0</v>
      </c>
      <c r="L22" s="310">
        <f>SUM(L19:L21)</f>
        <v>0</v>
      </c>
      <c r="M22" s="310">
        <f>SUM(M19:M21)</f>
        <v>0</v>
      </c>
      <c r="N22" s="663">
        <f>SUM(N19:O21)</f>
        <v>0</v>
      </c>
      <c r="O22" s="663"/>
      <c r="P22" s="663">
        <f>SUM(P19:Q21)</f>
        <v>0</v>
      </c>
      <c r="Q22" s="663"/>
      <c r="R22" s="663">
        <f>SUM(R19:S21)</f>
        <v>0</v>
      </c>
      <c r="S22" s="663"/>
      <c r="T22" s="663">
        <f>SUM(T19:U21)</f>
        <v>0</v>
      </c>
      <c r="U22" s="663"/>
      <c r="V22" s="663">
        <f>SUM(V19:W21)</f>
        <v>0</v>
      </c>
      <c r="W22" s="663"/>
      <c r="X22" s="660">
        <f>SUM(Z22:AG22)</f>
        <v>0</v>
      </c>
      <c r="Y22" s="660"/>
      <c r="Z22" s="660">
        <f>SUM(Z19:Z21)</f>
        <v>0</v>
      </c>
      <c r="AA22" s="660"/>
      <c r="AB22" s="660">
        <f>SUM(AB19:AB21)</f>
        <v>0</v>
      </c>
      <c r="AC22" s="660"/>
      <c r="AD22" s="660">
        <f>SUM(AD19:AD21)</f>
        <v>0</v>
      </c>
      <c r="AE22" s="660"/>
      <c r="AF22" s="660">
        <f>SUM(AF19:AF21)</f>
        <v>0</v>
      </c>
      <c r="AG22" s="660"/>
    </row>
    <row r="23" spans="2:33" ht="17.25" customHeight="1">
      <c r="B23" s="633" t="s">
        <v>504</v>
      </c>
      <c r="C23" s="633"/>
      <c r="D23" s="633"/>
      <c r="E23" s="633"/>
      <c r="F23" s="633"/>
      <c r="G23" s="633"/>
      <c r="H23" s="633"/>
      <c r="I23" s="123"/>
      <c r="J23" s="122"/>
      <c r="K23" s="122"/>
      <c r="L23" s="122"/>
      <c r="M23" s="122"/>
      <c r="N23" s="664"/>
      <c r="O23" s="664"/>
      <c r="P23" s="665"/>
      <c r="Q23" s="665"/>
      <c r="R23" s="630"/>
      <c r="S23" s="630"/>
      <c r="T23" s="630"/>
      <c r="U23" s="630"/>
      <c r="V23" s="630"/>
      <c r="W23" s="630"/>
      <c r="X23" s="666"/>
      <c r="Y23" s="666"/>
      <c r="Z23" s="665"/>
      <c r="AA23" s="665"/>
      <c r="AB23" s="630"/>
      <c r="AC23" s="630"/>
      <c r="AD23" s="630"/>
      <c r="AE23" s="630"/>
      <c r="AF23" s="630"/>
      <c r="AG23" s="630"/>
    </row>
    <row r="24" spans="2:29" ht="16.5" customHeight="1">
      <c r="B24" s="63"/>
      <c r="C24" s="63"/>
      <c r="D24" s="667" t="s">
        <v>505</v>
      </c>
      <c r="E24" s="667"/>
      <c r="F24" s="667"/>
      <c r="G24" s="667"/>
      <c r="H24" s="667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63"/>
      <c r="V24" s="63"/>
      <c r="W24" s="63"/>
      <c r="X24" s="63"/>
      <c r="Y24" s="311"/>
      <c r="Z24" s="63"/>
      <c r="AA24" s="63"/>
      <c r="AB24" s="63"/>
      <c r="AC24" s="63"/>
    </row>
    <row r="25" spans="2:33" ht="21.75" customHeight="1">
      <c r="B25" s="591" t="s">
        <v>477</v>
      </c>
      <c r="C25" s="29"/>
      <c r="D25" s="668" t="s">
        <v>497</v>
      </c>
      <c r="E25" s="668"/>
      <c r="F25" s="668"/>
      <c r="G25" s="668"/>
      <c r="H25" s="668"/>
      <c r="I25" s="574" t="s">
        <v>506</v>
      </c>
      <c r="J25" s="574"/>
      <c r="K25" s="574"/>
      <c r="L25" s="574"/>
      <c r="M25" s="574"/>
      <c r="N25" s="574" t="s">
        <v>507</v>
      </c>
      <c r="O25" s="574"/>
      <c r="P25" s="574"/>
      <c r="Q25" s="574"/>
      <c r="R25" s="574"/>
      <c r="S25" s="574"/>
      <c r="T25" s="574"/>
      <c r="U25" s="574"/>
      <c r="V25" s="574"/>
      <c r="W25" s="574"/>
      <c r="X25" s="574" t="s">
        <v>508</v>
      </c>
      <c r="Y25" s="574"/>
      <c r="Z25" s="574"/>
      <c r="AA25" s="574"/>
      <c r="AB25" s="574"/>
      <c r="AC25" s="574"/>
      <c r="AD25" s="574"/>
      <c r="AE25" s="574"/>
      <c r="AF25" s="574"/>
      <c r="AG25" s="574"/>
    </row>
    <row r="26" spans="2:33" ht="20.25" customHeight="1">
      <c r="B26" s="591"/>
      <c r="C26" s="29"/>
      <c r="D26" s="668"/>
      <c r="E26" s="668"/>
      <c r="F26" s="668"/>
      <c r="G26" s="668"/>
      <c r="H26" s="668"/>
      <c r="I26" s="574" t="s">
        <v>501</v>
      </c>
      <c r="J26" s="581" t="s">
        <v>492</v>
      </c>
      <c r="K26" s="581"/>
      <c r="L26" s="581"/>
      <c r="M26" s="581"/>
      <c r="N26" s="574" t="s">
        <v>501</v>
      </c>
      <c r="O26" s="574"/>
      <c r="P26" s="656" t="s">
        <v>492</v>
      </c>
      <c r="Q26" s="656"/>
      <c r="R26" s="656"/>
      <c r="S26" s="656"/>
      <c r="T26" s="656"/>
      <c r="U26" s="656"/>
      <c r="V26" s="656"/>
      <c r="W26" s="656"/>
      <c r="X26" s="574" t="s">
        <v>501</v>
      </c>
      <c r="Y26" s="574"/>
      <c r="Z26" s="656" t="s">
        <v>492</v>
      </c>
      <c r="AA26" s="656"/>
      <c r="AB26" s="656"/>
      <c r="AC26" s="656"/>
      <c r="AD26" s="656"/>
      <c r="AE26" s="656"/>
      <c r="AF26" s="656"/>
      <c r="AG26" s="656"/>
    </row>
    <row r="27" spans="2:33" ht="24" customHeight="1">
      <c r="B27" s="591"/>
      <c r="C27" s="29"/>
      <c r="D27" s="668"/>
      <c r="E27" s="668"/>
      <c r="F27" s="668"/>
      <c r="G27" s="668"/>
      <c r="H27" s="668"/>
      <c r="I27" s="574"/>
      <c r="J27" s="22" t="s">
        <v>493</v>
      </c>
      <c r="K27" s="22" t="s">
        <v>494</v>
      </c>
      <c r="L27" s="22" t="s">
        <v>495</v>
      </c>
      <c r="M27" s="22" t="s">
        <v>98</v>
      </c>
      <c r="N27" s="574"/>
      <c r="O27" s="574"/>
      <c r="P27" s="574" t="s">
        <v>493</v>
      </c>
      <c r="Q27" s="574"/>
      <c r="R27" s="574" t="s">
        <v>502</v>
      </c>
      <c r="S27" s="574"/>
      <c r="T27" s="574" t="s">
        <v>503</v>
      </c>
      <c r="U27" s="574"/>
      <c r="V27" s="574" t="s">
        <v>98</v>
      </c>
      <c r="W27" s="574"/>
      <c r="X27" s="574"/>
      <c r="Y27" s="574"/>
      <c r="Z27" s="574" t="s">
        <v>493</v>
      </c>
      <c r="AA27" s="574"/>
      <c r="AB27" s="574" t="s">
        <v>502</v>
      </c>
      <c r="AC27" s="574"/>
      <c r="AD27" s="574" t="s">
        <v>503</v>
      </c>
      <c r="AE27" s="574"/>
      <c r="AF27" s="574" t="s">
        <v>98</v>
      </c>
      <c r="AG27" s="574"/>
    </row>
    <row r="28" spans="2:33" ht="12" customHeight="1">
      <c r="B28" s="42"/>
      <c r="C28" s="42"/>
      <c r="D28" s="650"/>
      <c r="E28" s="650"/>
      <c r="F28" s="650"/>
      <c r="G28" s="650"/>
      <c r="H28" s="650"/>
      <c r="I28" s="42">
        <v>18</v>
      </c>
      <c r="J28" s="42">
        <v>19</v>
      </c>
      <c r="K28" s="42">
        <v>20</v>
      </c>
      <c r="L28" s="42">
        <v>21</v>
      </c>
      <c r="M28" s="42">
        <v>22</v>
      </c>
      <c r="N28" s="650">
        <v>23</v>
      </c>
      <c r="O28" s="650"/>
      <c r="P28" s="650">
        <v>24</v>
      </c>
      <c r="Q28" s="650"/>
      <c r="R28" s="650">
        <v>25</v>
      </c>
      <c r="S28" s="650"/>
      <c r="T28" s="650">
        <v>26</v>
      </c>
      <c r="U28" s="650"/>
      <c r="V28" s="650">
        <v>27</v>
      </c>
      <c r="W28" s="650"/>
      <c r="X28" s="650">
        <v>28</v>
      </c>
      <c r="Y28" s="650"/>
      <c r="Z28" s="650">
        <v>29</v>
      </c>
      <c r="AA28" s="650"/>
      <c r="AB28" s="650">
        <v>30</v>
      </c>
      <c r="AC28" s="650"/>
      <c r="AD28" s="650">
        <v>31</v>
      </c>
      <c r="AE28" s="650"/>
      <c r="AF28" s="650">
        <v>32</v>
      </c>
      <c r="AG28" s="650"/>
    </row>
    <row r="29" spans="2:33" ht="30" customHeight="1">
      <c r="B29" s="309">
        <v>1</v>
      </c>
      <c r="C29" s="309"/>
      <c r="D29" s="657"/>
      <c r="E29" s="657"/>
      <c r="F29" s="657"/>
      <c r="G29" s="657"/>
      <c r="H29" s="657"/>
      <c r="I29" s="312">
        <f>SUM(J29:M29)</f>
        <v>0</v>
      </c>
      <c r="J29" s="313"/>
      <c r="K29" s="313"/>
      <c r="L29" s="313"/>
      <c r="M29" s="313"/>
      <c r="N29" s="647">
        <f>SUM(P29:W29)</f>
        <v>0</v>
      </c>
      <c r="O29" s="647"/>
      <c r="P29" s="630"/>
      <c r="Q29" s="630"/>
      <c r="R29" s="630"/>
      <c r="S29" s="630"/>
      <c r="T29" s="630"/>
      <c r="U29" s="630"/>
      <c r="V29" s="630"/>
      <c r="W29" s="630"/>
      <c r="X29" s="642">
        <f>SUM(Z29:AG29)</f>
        <v>0</v>
      </c>
      <c r="Y29" s="642"/>
      <c r="Z29" s="642">
        <f>J19+P19+Z19+J29+P29</f>
        <v>0</v>
      </c>
      <c r="AA29" s="642"/>
      <c r="AB29" s="642">
        <f>L19+R19+AB19+L29+R29</f>
        <v>0</v>
      </c>
      <c r="AC29" s="642"/>
      <c r="AD29" s="642"/>
      <c r="AE29" s="642"/>
      <c r="AF29" s="642"/>
      <c r="AG29" s="642"/>
    </row>
    <row r="30" spans="2:33" ht="29.25" customHeight="1">
      <c r="B30" s="309">
        <v>2</v>
      </c>
      <c r="C30" s="309"/>
      <c r="D30" s="639"/>
      <c r="E30" s="639"/>
      <c r="F30" s="639"/>
      <c r="G30" s="639"/>
      <c r="H30" s="639"/>
      <c r="I30" s="312">
        <f>SUM(J30:M30)</f>
        <v>0</v>
      </c>
      <c r="J30" s="313"/>
      <c r="K30" s="313"/>
      <c r="L30" s="313"/>
      <c r="M30" s="313"/>
      <c r="N30" s="647">
        <f>SUM(P30:W30)</f>
        <v>0</v>
      </c>
      <c r="O30" s="647"/>
      <c r="P30" s="630"/>
      <c r="Q30" s="630"/>
      <c r="R30" s="630"/>
      <c r="S30" s="630"/>
      <c r="T30" s="630"/>
      <c r="U30" s="630"/>
      <c r="V30" s="630"/>
      <c r="W30" s="630"/>
      <c r="X30" s="642">
        <f>SUM(Y30,Z30,AA30,AB30)</f>
        <v>0</v>
      </c>
      <c r="Y30" s="642"/>
      <c r="Z30" s="642">
        <f>J20+P20+Z20+J30+P30</f>
        <v>0</v>
      </c>
      <c r="AA30" s="642"/>
      <c r="AB30" s="642">
        <f>L20+R20+AB20+L30+R30</f>
        <v>0</v>
      </c>
      <c r="AC30" s="642"/>
      <c r="AD30" s="642"/>
      <c r="AE30" s="642"/>
      <c r="AF30" s="642"/>
      <c r="AG30" s="642"/>
    </row>
    <row r="31" spans="2:33" ht="28.5" customHeight="1">
      <c r="B31" s="309">
        <v>3</v>
      </c>
      <c r="C31" s="309"/>
      <c r="D31" s="639"/>
      <c r="E31" s="639"/>
      <c r="F31" s="639"/>
      <c r="G31" s="639"/>
      <c r="H31" s="639"/>
      <c r="I31" s="312">
        <f>SUM(J31:M31)</f>
        <v>0</v>
      </c>
      <c r="J31" s="313"/>
      <c r="K31" s="313"/>
      <c r="L31" s="313"/>
      <c r="M31" s="313"/>
      <c r="N31" s="647">
        <f>SUM(P31:W31)</f>
        <v>0</v>
      </c>
      <c r="O31" s="647"/>
      <c r="P31" s="630"/>
      <c r="Q31" s="630"/>
      <c r="R31" s="630"/>
      <c r="S31" s="630"/>
      <c r="T31" s="630"/>
      <c r="U31" s="630"/>
      <c r="V31" s="630"/>
      <c r="W31" s="630"/>
      <c r="X31" s="642">
        <f>SUM(Y31,Z31,AA31,AB31)</f>
        <v>0</v>
      </c>
      <c r="Y31" s="642"/>
      <c r="Z31" s="642">
        <f>J21+P21+Z21+J31+P31</f>
        <v>0</v>
      </c>
      <c r="AA31" s="642"/>
      <c r="AB31" s="642">
        <f>L21+R21+AB21+L31+R31</f>
        <v>0</v>
      </c>
      <c r="AC31" s="642"/>
      <c r="AD31" s="642"/>
      <c r="AE31" s="642"/>
      <c r="AF31" s="642"/>
      <c r="AG31" s="642"/>
    </row>
    <row r="32" spans="2:33" ht="18" customHeight="1">
      <c r="B32" s="669" t="s">
        <v>207</v>
      </c>
      <c r="C32" s="669"/>
      <c r="D32" s="669"/>
      <c r="E32" s="669"/>
      <c r="F32" s="669"/>
      <c r="G32" s="669"/>
      <c r="H32" s="669"/>
      <c r="I32" s="312">
        <f>SUM(J32:M32)</f>
        <v>0</v>
      </c>
      <c r="J32" s="295">
        <f>SUM(J29:J31)</f>
        <v>0</v>
      </c>
      <c r="K32" s="295">
        <f>SUM(K29:K31)</f>
        <v>0</v>
      </c>
      <c r="L32" s="295">
        <f>SUM(L29:L31)</f>
        <v>0</v>
      </c>
      <c r="M32" s="295">
        <f>SUM(M29:M31)</f>
        <v>0</v>
      </c>
      <c r="N32" s="647">
        <f>SUM(P32:W32)</f>
        <v>0</v>
      </c>
      <c r="O32" s="647"/>
      <c r="P32" s="647">
        <f>SUM(P29:P31)</f>
        <v>0</v>
      </c>
      <c r="Q32" s="647"/>
      <c r="R32" s="647">
        <f>SUM(R29:R31)</f>
        <v>0</v>
      </c>
      <c r="S32" s="647"/>
      <c r="T32" s="647">
        <f>SUM(T29:T31)</f>
        <v>0</v>
      </c>
      <c r="U32" s="647"/>
      <c r="V32" s="647">
        <f>SUM(V29:V31)</f>
        <v>0</v>
      </c>
      <c r="W32" s="647"/>
      <c r="X32" s="642">
        <f>SUM(Z32+AB32+AD32+AF32)</f>
        <v>0</v>
      </c>
      <c r="Y32" s="642"/>
      <c r="Z32" s="642">
        <f>J22+P22+Z22+J32+P32</f>
        <v>0</v>
      </c>
      <c r="AA32" s="642"/>
      <c r="AB32" s="642">
        <f>L22+R22+AB22+L32+R32</f>
        <v>0</v>
      </c>
      <c r="AC32" s="642"/>
      <c r="AD32" s="642"/>
      <c r="AE32" s="642"/>
      <c r="AF32" s="642"/>
      <c r="AG32" s="642"/>
    </row>
    <row r="33" spans="2:33" ht="18" customHeight="1">
      <c r="B33" s="633" t="s">
        <v>504</v>
      </c>
      <c r="C33" s="633"/>
      <c r="D33" s="633"/>
      <c r="E33" s="633"/>
      <c r="F33" s="633"/>
      <c r="G33" s="633"/>
      <c r="H33" s="633"/>
      <c r="I33" s="25"/>
      <c r="J33" s="25"/>
      <c r="K33" s="25"/>
      <c r="L33" s="25"/>
      <c r="M33" s="25"/>
      <c r="N33" s="664"/>
      <c r="O33" s="664"/>
      <c r="P33" s="665"/>
      <c r="Q33" s="665"/>
      <c r="R33" s="630"/>
      <c r="S33" s="630"/>
      <c r="T33" s="630"/>
      <c r="U33" s="630"/>
      <c r="V33" s="630"/>
      <c r="W33" s="630"/>
      <c r="X33" s="664"/>
      <c r="Y33" s="664"/>
      <c r="Z33" s="665"/>
      <c r="AA33" s="665"/>
      <c r="AB33" s="630"/>
      <c r="AC33" s="630"/>
      <c r="AD33" s="630"/>
      <c r="AE33" s="630"/>
      <c r="AF33" s="630"/>
      <c r="AG33" s="630"/>
    </row>
    <row r="34" spans="2:29" ht="9" customHeight="1">
      <c r="B34" s="63"/>
      <c r="C34" s="63"/>
      <c r="D34" s="63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63"/>
      <c r="V34" s="63"/>
      <c r="W34" s="63"/>
      <c r="X34" s="63"/>
      <c r="Y34" s="311"/>
      <c r="Z34" s="63"/>
      <c r="AA34" s="63"/>
      <c r="AB34" s="63"/>
      <c r="AC34" s="63"/>
    </row>
    <row r="35" spans="4:32" s="303" customFormat="1" ht="23.25" customHeight="1">
      <c r="D35" s="303" t="s">
        <v>509</v>
      </c>
      <c r="AF35" s="315" t="s">
        <v>510</v>
      </c>
    </row>
    <row r="36" spans="2:13" s="316" customFormat="1" ht="5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M36" s="11"/>
    </row>
    <row r="37" spans="2:33" s="317" customFormat="1" ht="23.25" customHeight="1">
      <c r="B37" s="628" t="s">
        <v>511</v>
      </c>
      <c r="C37" s="28"/>
      <c r="D37" s="574" t="s">
        <v>512</v>
      </c>
      <c r="E37" s="574" t="s">
        <v>513</v>
      </c>
      <c r="F37" s="574"/>
      <c r="G37" s="574" t="s">
        <v>514</v>
      </c>
      <c r="H37" s="574"/>
      <c r="I37" s="574" t="s">
        <v>515</v>
      </c>
      <c r="J37" s="574"/>
      <c r="K37" s="574" t="s">
        <v>516</v>
      </c>
      <c r="L37" s="574"/>
      <c r="M37" s="574" t="s">
        <v>43</v>
      </c>
      <c r="N37" s="574"/>
      <c r="O37" s="574"/>
      <c r="P37" s="574"/>
      <c r="Q37" s="574"/>
      <c r="R37" s="574"/>
      <c r="S37" s="574"/>
      <c r="T37" s="574"/>
      <c r="U37" s="574"/>
      <c r="V37" s="574"/>
      <c r="W37" s="574" t="s">
        <v>517</v>
      </c>
      <c r="X37" s="574"/>
      <c r="Y37" s="574"/>
      <c r="Z37" s="574"/>
      <c r="AA37" s="574"/>
      <c r="AB37" s="574" t="s">
        <v>518</v>
      </c>
      <c r="AC37" s="574"/>
      <c r="AD37" s="574"/>
      <c r="AE37" s="574"/>
      <c r="AF37" s="574"/>
      <c r="AG37" s="574"/>
    </row>
    <row r="38" spans="2:33" s="317" customFormat="1" ht="24" customHeight="1">
      <c r="B38" s="628"/>
      <c r="C38" s="28"/>
      <c r="D38" s="574"/>
      <c r="E38" s="574"/>
      <c r="F38" s="574"/>
      <c r="G38" s="574"/>
      <c r="H38" s="574"/>
      <c r="I38" s="574"/>
      <c r="J38" s="574"/>
      <c r="K38" s="574"/>
      <c r="L38" s="574"/>
      <c r="M38" s="574" t="s">
        <v>519</v>
      </c>
      <c r="N38" s="574"/>
      <c r="O38" s="670" t="s">
        <v>520</v>
      </c>
      <c r="P38" s="670"/>
      <c r="Q38" s="574" t="s">
        <v>521</v>
      </c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</row>
    <row r="39" spans="2:33" s="318" customFormat="1" ht="105" customHeight="1">
      <c r="B39" s="628"/>
      <c r="C39" s="28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670"/>
      <c r="P39" s="670"/>
      <c r="Q39" s="574" t="s">
        <v>522</v>
      </c>
      <c r="R39" s="574"/>
      <c r="S39" s="574" t="s">
        <v>523</v>
      </c>
      <c r="T39" s="574"/>
      <c r="U39" s="574" t="s">
        <v>524</v>
      </c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</row>
    <row r="40" spans="2:33" s="317" customFormat="1" ht="12" customHeight="1">
      <c r="B40" s="28">
        <v>1</v>
      </c>
      <c r="C40" s="28"/>
      <c r="D40" s="29">
        <v>2</v>
      </c>
      <c r="E40" s="591">
        <v>3</v>
      </c>
      <c r="F40" s="591"/>
      <c r="G40" s="591">
        <v>4</v>
      </c>
      <c r="H40" s="591"/>
      <c r="I40" s="591">
        <v>5</v>
      </c>
      <c r="J40" s="591"/>
      <c r="K40" s="591">
        <v>6</v>
      </c>
      <c r="L40" s="591"/>
      <c r="M40" s="591">
        <v>7</v>
      </c>
      <c r="N40" s="591"/>
      <c r="O40" s="591">
        <v>8</v>
      </c>
      <c r="P40" s="591"/>
      <c r="Q40" s="591">
        <v>9</v>
      </c>
      <c r="R40" s="591"/>
      <c r="S40" s="628">
        <v>10</v>
      </c>
      <c r="T40" s="628"/>
      <c r="U40" s="591">
        <v>11</v>
      </c>
      <c r="V40" s="591"/>
      <c r="W40" s="591">
        <v>12</v>
      </c>
      <c r="X40" s="591"/>
      <c r="Y40" s="591"/>
      <c r="Z40" s="591"/>
      <c r="AA40" s="591"/>
      <c r="AB40" s="591">
        <v>13</v>
      </c>
      <c r="AC40" s="591"/>
      <c r="AD40" s="591"/>
      <c r="AE40" s="591"/>
      <c r="AF40" s="591"/>
      <c r="AG40" s="591"/>
    </row>
    <row r="41" spans="2:33" s="317" customFormat="1" ht="12.75" customHeight="1">
      <c r="B41" s="300"/>
      <c r="C41" s="300"/>
      <c r="D41" s="314"/>
      <c r="E41" s="645"/>
      <c r="F41" s="645"/>
      <c r="G41" s="630"/>
      <c r="H41" s="630"/>
      <c r="I41" s="630"/>
      <c r="J41" s="630"/>
      <c r="K41" s="630"/>
      <c r="L41" s="630"/>
      <c r="M41" s="630"/>
      <c r="N41" s="630"/>
      <c r="O41" s="647">
        <f>SUM(Q41,S41,U41)</f>
        <v>0</v>
      </c>
      <c r="P41" s="647"/>
      <c r="Q41" s="630"/>
      <c r="R41" s="630"/>
      <c r="S41" s="630"/>
      <c r="T41" s="630"/>
      <c r="U41" s="630"/>
      <c r="V41" s="630"/>
      <c r="W41" s="671"/>
      <c r="X41" s="671"/>
      <c r="Y41" s="671"/>
      <c r="Z41" s="671"/>
      <c r="AA41" s="671"/>
      <c r="AB41" s="672"/>
      <c r="AC41" s="672"/>
      <c r="AD41" s="672"/>
      <c r="AE41" s="672"/>
      <c r="AF41" s="672"/>
      <c r="AG41" s="672"/>
    </row>
    <row r="42" spans="2:33" s="317" customFormat="1" ht="12.75" customHeight="1">
      <c r="B42" s="300"/>
      <c r="C42" s="300"/>
      <c r="D42" s="314"/>
      <c r="E42" s="645"/>
      <c r="F42" s="645"/>
      <c r="G42" s="630"/>
      <c r="H42" s="630"/>
      <c r="I42" s="630"/>
      <c r="J42" s="630"/>
      <c r="K42" s="630"/>
      <c r="L42" s="630"/>
      <c r="M42" s="630"/>
      <c r="N42" s="630"/>
      <c r="O42" s="647">
        <f>SUM(Q42,S42,U42)</f>
        <v>0</v>
      </c>
      <c r="P42" s="647"/>
      <c r="Q42" s="630"/>
      <c r="R42" s="630"/>
      <c r="S42" s="630"/>
      <c r="T42" s="630"/>
      <c r="U42" s="630"/>
      <c r="V42" s="630"/>
      <c r="W42" s="671"/>
      <c r="X42" s="671"/>
      <c r="Y42" s="671"/>
      <c r="Z42" s="671"/>
      <c r="AA42" s="671"/>
      <c r="AB42" s="672"/>
      <c r="AC42" s="672"/>
      <c r="AD42" s="672"/>
      <c r="AE42" s="672"/>
      <c r="AF42" s="672"/>
      <c r="AG42" s="672"/>
    </row>
    <row r="43" spans="2:33" s="317" customFormat="1" ht="12.75" customHeight="1">
      <c r="B43" s="300"/>
      <c r="C43" s="300"/>
      <c r="D43" s="314"/>
      <c r="E43" s="645"/>
      <c r="F43" s="645"/>
      <c r="G43" s="630"/>
      <c r="H43" s="630"/>
      <c r="I43" s="630"/>
      <c r="J43" s="630"/>
      <c r="K43" s="630"/>
      <c r="L43" s="630"/>
      <c r="M43" s="630"/>
      <c r="N43" s="630"/>
      <c r="O43" s="647">
        <f>SUM(Q43,S43,U43)</f>
        <v>0</v>
      </c>
      <c r="P43" s="647"/>
      <c r="Q43" s="630"/>
      <c r="R43" s="630"/>
      <c r="S43" s="630"/>
      <c r="T43" s="630"/>
      <c r="U43" s="630"/>
      <c r="V43" s="630"/>
      <c r="W43" s="671"/>
      <c r="X43" s="671"/>
      <c r="Y43" s="671"/>
      <c r="Z43" s="671"/>
      <c r="AA43" s="671"/>
      <c r="AB43" s="672"/>
      <c r="AC43" s="672"/>
      <c r="AD43" s="672"/>
      <c r="AE43" s="672"/>
      <c r="AF43" s="672"/>
      <c r="AG43" s="672"/>
    </row>
    <row r="44" spans="2:33" s="317" customFormat="1" ht="24.75" customHeight="1">
      <c r="B44" s="633" t="s">
        <v>207</v>
      </c>
      <c r="C44" s="633"/>
      <c r="D44" s="633"/>
      <c r="E44" s="633"/>
      <c r="F44" s="633"/>
      <c r="G44" s="647">
        <f>SUM(G41:H43)</f>
        <v>0</v>
      </c>
      <c r="H44" s="647"/>
      <c r="I44" s="647">
        <f>SUM(I41:J43)</f>
        <v>0</v>
      </c>
      <c r="J44" s="647"/>
      <c r="K44" s="647">
        <f>SUM(K41:L43)</f>
        <v>0</v>
      </c>
      <c r="L44" s="647"/>
      <c r="M44" s="647">
        <f>SUM(M41:N43)</f>
        <v>0</v>
      </c>
      <c r="N44" s="647"/>
      <c r="O44" s="647">
        <f>SUM(O41:P43)</f>
        <v>0</v>
      </c>
      <c r="P44" s="647"/>
      <c r="Q44" s="647">
        <f>SUM(Q41:R43)</f>
        <v>0</v>
      </c>
      <c r="R44" s="647"/>
      <c r="S44" s="647">
        <f>SUM(S41:T43)</f>
        <v>0</v>
      </c>
      <c r="T44" s="647"/>
      <c r="U44" s="647">
        <f>SUM(U41:V43)</f>
        <v>0</v>
      </c>
      <c r="V44" s="647"/>
      <c r="W44" s="671"/>
      <c r="X44" s="671"/>
      <c r="Y44" s="671"/>
      <c r="Z44" s="671"/>
      <c r="AA44" s="671"/>
      <c r="AB44" s="672"/>
      <c r="AC44" s="672"/>
      <c r="AD44" s="672"/>
      <c r="AE44" s="672"/>
      <c r="AF44" s="672"/>
      <c r="AG44" s="672"/>
    </row>
    <row r="45" spans="2:33" s="317" customFormat="1" ht="6" customHeight="1">
      <c r="B45" s="54"/>
      <c r="C45" s="54"/>
      <c r="D45" s="54"/>
      <c r="E45" s="54"/>
      <c r="F45" s="54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319"/>
      <c r="X45" s="319"/>
      <c r="Y45" s="319"/>
      <c r="Z45" s="319"/>
      <c r="AA45" s="319"/>
      <c r="AB45" s="320"/>
      <c r="AC45" s="320"/>
      <c r="AD45" s="320"/>
      <c r="AE45" s="320"/>
      <c r="AF45" s="320"/>
      <c r="AG45" s="320"/>
    </row>
    <row r="46" spans="2:33" s="317" customFormat="1" ht="28.5" customHeight="1">
      <c r="B46" s="54"/>
      <c r="C46" s="54"/>
      <c r="D46" s="637" t="s">
        <v>525</v>
      </c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637"/>
      <c r="Z46" s="637"/>
      <c r="AA46" s="637"/>
      <c r="AB46" s="637"/>
      <c r="AC46" s="637"/>
      <c r="AD46" s="637"/>
      <c r="AE46" s="637"/>
      <c r="AF46" s="637"/>
      <c r="AG46" s="637"/>
    </row>
    <row r="47" spans="2:33" s="317" customFormat="1" ht="14.25" customHeight="1">
      <c r="B47" s="591" t="s">
        <v>477</v>
      </c>
      <c r="C47" s="29"/>
      <c r="D47" s="574" t="s">
        <v>38</v>
      </c>
      <c r="E47" s="574"/>
      <c r="F47" s="574"/>
      <c r="G47" s="574"/>
      <c r="H47" s="574"/>
      <c r="I47" s="574"/>
      <c r="J47" s="574"/>
      <c r="K47" s="574"/>
      <c r="L47" s="574"/>
      <c r="M47" s="673" t="s">
        <v>40</v>
      </c>
      <c r="N47" s="673"/>
      <c r="O47" s="673"/>
      <c r="P47" s="582" t="s">
        <v>41</v>
      </c>
      <c r="Q47" s="582"/>
      <c r="R47" s="582"/>
      <c r="S47" s="582" t="s">
        <v>42</v>
      </c>
      <c r="T47" s="582"/>
      <c r="U47" s="582"/>
      <c r="V47" s="574" t="s">
        <v>213</v>
      </c>
      <c r="W47" s="574"/>
      <c r="X47" s="574"/>
      <c r="Y47" s="581" t="s">
        <v>521</v>
      </c>
      <c r="Z47" s="581"/>
      <c r="AA47" s="581"/>
      <c r="AB47" s="581"/>
      <c r="AC47" s="581"/>
      <c r="AD47" s="581"/>
      <c r="AE47" s="581"/>
      <c r="AF47" s="581"/>
      <c r="AG47" s="320"/>
    </row>
    <row r="48" spans="2:33" s="317" customFormat="1" ht="10.5" customHeight="1">
      <c r="B48" s="591"/>
      <c r="C48" s="29"/>
      <c r="D48" s="574"/>
      <c r="E48" s="574"/>
      <c r="F48" s="574"/>
      <c r="G48" s="574"/>
      <c r="H48" s="574"/>
      <c r="I48" s="574"/>
      <c r="J48" s="574"/>
      <c r="K48" s="574"/>
      <c r="L48" s="574"/>
      <c r="M48" s="673"/>
      <c r="N48" s="673"/>
      <c r="O48" s="673"/>
      <c r="P48" s="582"/>
      <c r="Q48" s="582"/>
      <c r="R48" s="582"/>
      <c r="S48" s="582"/>
      <c r="T48" s="582"/>
      <c r="U48" s="582"/>
      <c r="V48" s="574"/>
      <c r="W48" s="574"/>
      <c r="X48" s="574"/>
      <c r="Y48" s="582" t="s">
        <v>95</v>
      </c>
      <c r="Z48" s="582"/>
      <c r="AA48" s="582" t="s">
        <v>96</v>
      </c>
      <c r="AB48" s="582"/>
      <c r="AC48" s="582" t="s">
        <v>97</v>
      </c>
      <c r="AD48" s="582"/>
      <c r="AE48" s="582" t="s">
        <v>98</v>
      </c>
      <c r="AF48" s="582"/>
      <c r="AG48" s="320"/>
    </row>
    <row r="49" spans="2:33" s="317" customFormat="1" ht="48.75" customHeight="1">
      <c r="B49" s="591"/>
      <c r="C49" s="29"/>
      <c r="D49" s="574"/>
      <c r="E49" s="574"/>
      <c r="F49" s="574"/>
      <c r="G49" s="574"/>
      <c r="H49" s="574"/>
      <c r="I49" s="574"/>
      <c r="J49" s="574"/>
      <c r="K49" s="574"/>
      <c r="L49" s="574"/>
      <c r="M49" s="673"/>
      <c r="N49" s="673"/>
      <c r="O49" s="673"/>
      <c r="P49" s="582"/>
      <c r="Q49" s="582"/>
      <c r="R49" s="582"/>
      <c r="S49" s="582"/>
      <c r="T49" s="582"/>
      <c r="U49" s="582"/>
      <c r="V49" s="574"/>
      <c r="W49" s="574"/>
      <c r="X49" s="574"/>
      <c r="Y49" s="582"/>
      <c r="Z49" s="582"/>
      <c r="AA49" s="582"/>
      <c r="AB49" s="582"/>
      <c r="AC49" s="582"/>
      <c r="AD49" s="582"/>
      <c r="AE49" s="582"/>
      <c r="AF49" s="582"/>
      <c r="AG49" s="320"/>
    </row>
    <row r="50" spans="2:33" s="317" customFormat="1" ht="9.75" customHeight="1">
      <c r="B50" s="42">
        <v>1</v>
      </c>
      <c r="C50" s="42"/>
      <c r="D50" s="650">
        <v>2</v>
      </c>
      <c r="E50" s="650"/>
      <c r="F50" s="650"/>
      <c r="G50" s="650"/>
      <c r="H50" s="650"/>
      <c r="I50" s="650"/>
      <c r="J50" s="650"/>
      <c r="K50" s="650"/>
      <c r="L50" s="650"/>
      <c r="M50" s="674">
        <v>3</v>
      </c>
      <c r="N50" s="674"/>
      <c r="O50" s="674"/>
      <c r="P50" s="674">
        <v>4</v>
      </c>
      <c r="Q50" s="674"/>
      <c r="R50" s="674"/>
      <c r="S50" s="674">
        <v>5</v>
      </c>
      <c r="T50" s="674"/>
      <c r="U50" s="674"/>
      <c r="V50" s="674">
        <v>6</v>
      </c>
      <c r="W50" s="674"/>
      <c r="X50" s="674"/>
      <c r="Y50" s="675" t="s">
        <v>526</v>
      </c>
      <c r="Z50" s="675"/>
      <c r="AA50" s="675" t="s">
        <v>527</v>
      </c>
      <c r="AB50" s="675"/>
      <c r="AC50" s="675" t="s">
        <v>528</v>
      </c>
      <c r="AD50" s="675"/>
      <c r="AE50" s="675" t="s">
        <v>529</v>
      </c>
      <c r="AF50" s="675"/>
      <c r="AG50" s="320"/>
    </row>
    <row r="51" spans="2:33" s="317" customFormat="1" ht="17.25" customHeight="1">
      <c r="B51" s="29"/>
      <c r="C51" s="29"/>
      <c r="D51" s="671" t="s">
        <v>530</v>
      </c>
      <c r="E51" s="671"/>
      <c r="F51" s="671"/>
      <c r="G51" s="671"/>
      <c r="H51" s="671"/>
      <c r="I51" s="671"/>
      <c r="J51" s="671"/>
      <c r="K51" s="671"/>
      <c r="L51" s="671"/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0"/>
      <c r="X51" s="630"/>
      <c r="Y51" s="672"/>
      <c r="Z51" s="672"/>
      <c r="AA51" s="672"/>
      <c r="AB51" s="672"/>
      <c r="AC51" s="672"/>
      <c r="AD51" s="672"/>
      <c r="AE51" s="672"/>
      <c r="AF51" s="672"/>
      <c r="AG51" s="320"/>
    </row>
    <row r="52" spans="2:33" s="317" customFormat="1" ht="17.25" customHeight="1">
      <c r="B52" s="29"/>
      <c r="C52" s="29"/>
      <c r="D52" s="676" t="s">
        <v>531</v>
      </c>
      <c r="E52" s="676"/>
      <c r="F52" s="676"/>
      <c r="G52" s="676"/>
      <c r="H52" s="676"/>
      <c r="I52" s="676"/>
      <c r="J52" s="676"/>
      <c r="K52" s="676"/>
      <c r="L52" s="676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72"/>
      <c r="Z52" s="672"/>
      <c r="AA52" s="672"/>
      <c r="AB52" s="672"/>
      <c r="AC52" s="672"/>
      <c r="AD52" s="672"/>
      <c r="AE52" s="672"/>
      <c r="AF52" s="672"/>
      <c r="AG52" s="320"/>
    </row>
    <row r="53" spans="2:33" s="317" customFormat="1" ht="17.25" customHeight="1">
      <c r="B53" s="29"/>
      <c r="C53" s="29"/>
      <c r="D53" s="676" t="s">
        <v>532</v>
      </c>
      <c r="E53" s="676"/>
      <c r="F53" s="676"/>
      <c r="G53" s="676"/>
      <c r="H53" s="676"/>
      <c r="I53" s="676"/>
      <c r="J53" s="676"/>
      <c r="K53" s="676"/>
      <c r="L53" s="676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72"/>
      <c r="Z53" s="672"/>
      <c r="AA53" s="672"/>
      <c r="AB53" s="672"/>
      <c r="AC53" s="672"/>
      <c r="AD53" s="672"/>
      <c r="AE53" s="672"/>
      <c r="AF53" s="672"/>
      <c r="AG53" s="320"/>
    </row>
    <row r="54" spans="2:33" s="317" customFormat="1" ht="17.25" customHeight="1">
      <c r="B54" s="29"/>
      <c r="C54" s="29"/>
      <c r="D54" s="677" t="s">
        <v>533</v>
      </c>
      <c r="E54" s="677"/>
      <c r="F54" s="677"/>
      <c r="G54" s="677"/>
      <c r="H54" s="677"/>
      <c r="I54" s="677"/>
      <c r="J54" s="677"/>
      <c r="K54" s="677"/>
      <c r="L54" s="677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0"/>
      <c r="X54" s="630"/>
      <c r="Y54" s="672"/>
      <c r="Z54" s="672"/>
      <c r="AA54" s="672"/>
      <c r="AB54" s="672"/>
      <c r="AC54" s="672"/>
      <c r="AD54" s="672"/>
      <c r="AE54" s="672"/>
      <c r="AF54" s="672"/>
      <c r="AG54" s="320"/>
    </row>
    <row r="55" spans="2:33" s="317" customFormat="1" ht="17.25" customHeight="1">
      <c r="B55" s="29"/>
      <c r="C55" s="29"/>
      <c r="D55" s="676" t="s">
        <v>534</v>
      </c>
      <c r="E55" s="676"/>
      <c r="F55" s="676"/>
      <c r="G55" s="676"/>
      <c r="H55" s="676"/>
      <c r="I55" s="676"/>
      <c r="J55" s="676"/>
      <c r="K55" s="676"/>
      <c r="L55" s="676"/>
      <c r="M55" s="630"/>
      <c r="N55" s="630"/>
      <c r="O55" s="630"/>
      <c r="P55" s="630"/>
      <c r="Q55" s="630"/>
      <c r="R55" s="630"/>
      <c r="S55" s="630"/>
      <c r="T55" s="630"/>
      <c r="U55" s="630"/>
      <c r="V55" s="630"/>
      <c r="W55" s="630"/>
      <c r="X55" s="630"/>
      <c r="Y55" s="672"/>
      <c r="Z55" s="672"/>
      <c r="AA55" s="672"/>
      <c r="AB55" s="672"/>
      <c r="AC55" s="672"/>
      <c r="AD55" s="672"/>
      <c r="AE55" s="672"/>
      <c r="AF55" s="672"/>
      <c r="AG55" s="320"/>
    </row>
    <row r="56" spans="2:33" s="317" customFormat="1" ht="17.25" customHeight="1">
      <c r="B56" s="300"/>
      <c r="C56" s="300"/>
      <c r="D56" s="676" t="s">
        <v>532</v>
      </c>
      <c r="E56" s="676"/>
      <c r="F56" s="676"/>
      <c r="G56" s="676"/>
      <c r="H56" s="676"/>
      <c r="I56" s="676"/>
      <c r="J56" s="676"/>
      <c r="K56" s="676"/>
      <c r="L56" s="676"/>
      <c r="M56" s="630"/>
      <c r="N56" s="630"/>
      <c r="O56" s="630"/>
      <c r="P56" s="630"/>
      <c r="Q56" s="630"/>
      <c r="R56" s="630"/>
      <c r="S56" s="630"/>
      <c r="T56" s="630"/>
      <c r="U56" s="630"/>
      <c r="V56" s="630"/>
      <c r="W56" s="630"/>
      <c r="X56" s="630"/>
      <c r="Y56" s="672"/>
      <c r="Z56" s="672"/>
      <c r="AA56" s="672"/>
      <c r="AB56" s="672"/>
      <c r="AC56" s="672"/>
      <c r="AD56" s="672"/>
      <c r="AE56" s="672"/>
      <c r="AF56" s="672"/>
      <c r="AG56" s="320"/>
    </row>
    <row r="57" spans="2:33" s="317" customFormat="1" ht="17.25" customHeight="1">
      <c r="B57" s="300"/>
      <c r="C57" s="300"/>
      <c r="D57" s="678" t="s">
        <v>535</v>
      </c>
      <c r="E57" s="678"/>
      <c r="F57" s="678"/>
      <c r="G57" s="678"/>
      <c r="H57" s="678"/>
      <c r="I57" s="678"/>
      <c r="J57" s="678"/>
      <c r="K57" s="678"/>
      <c r="L57" s="678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680"/>
      <c r="Z57" s="680"/>
      <c r="AA57" s="680"/>
      <c r="AB57" s="680"/>
      <c r="AC57" s="680"/>
      <c r="AD57" s="680"/>
      <c r="AE57" s="680"/>
      <c r="AF57" s="680"/>
      <c r="AG57" s="320"/>
    </row>
    <row r="58" spans="2:33" s="317" customFormat="1" ht="24.75" customHeight="1">
      <c r="B58" s="321"/>
      <c r="C58" s="321"/>
      <c r="D58" s="681" t="s">
        <v>536</v>
      </c>
      <c r="E58" s="681"/>
      <c r="F58" s="681"/>
      <c r="G58" s="681"/>
      <c r="H58" s="681"/>
      <c r="I58" s="681"/>
      <c r="J58" s="681"/>
      <c r="K58" s="681"/>
      <c r="L58" s="681"/>
      <c r="M58" s="682"/>
      <c r="N58" s="682"/>
      <c r="O58" s="682"/>
      <c r="P58" s="683">
        <f>SUM(P59:R62)</f>
        <v>1949.7</v>
      </c>
      <c r="Q58" s="683"/>
      <c r="R58" s="683"/>
      <c r="S58" s="684">
        <v>1811</v>
      </c>
      <c r="T58" s="684"/>
      <c r="U58" s="684"/>
      <c r="V58" s="683">
        <f>SUM(V59:X62)</f>
        <v>793.4000000000001</v>
      </c>
      <c r="W58" s="683"/>
      <c r="X58" s="683"/>
      <c r="Y58" s="683">
        <f>SUM(Y59:Z62)</f>
        <v>286.3</v>
      </c>
      <c r="Z58" s="683"/>
      <c r="AA58" s="683">
        <f>SUM(AA59:AB62)</f>
        <v>185.9</v>
      </c>
      <c r="AB58" s="683"/>
      <c r="AC58" s="683">
        <f>SUM(AC59:AD62)</f>
        <v>112.4</v>
      </c>
      <c r="AD58" s="683"/>
      <c r="AE58" s="683">
        <f>SUM(AE59:AF62)</f>
        <v>208.8</v>
      </c>
      <c r="AF58" s="683"/>
      <c r="AG58" s="320"/>
    </row>
    <row r="59" spans="2:33" s="317" customFormat="1" ht="40.5" customHeight="1">
      <c r="B59" s="300"/>
      <c r="C59" s="300"/>
      <c r="D59" s="685" t="s">
        <v>537</v>
      </c>
      <c r="E59" s="685"/>
      <c r="F59" s="685"/>
      <c r="G59" s="685"/>
      <c r="H59" s="685"/>
      <c r="I59" s="685"/>
      <c r="J59" s="685"/>
      <c r="K59" s="685"/>
      <c r="L59" s="685"/>
      <c r="M59" s="686"/>
      <c r="N59" s="686"/>
      <c r="O59" s="686"/>
      <c r="P59" s="687">
        <v>1009.7</v>
      </c>
      <c r="Q59" s="687"/>
      <c r="R59" s="687"/>
      <c r="S59" s="688">
        <v>871</v>
      </c>
      <c r="T59" s="688"/>
      <c r="U59" s="688"/>
      <c r="V59" s="687">
        <f>Y59+AA59+AC59+AE59</f>
        <v>793.4000000000001</v>
      </c>
      <c r="W59" s="687"/>
      <c r="X59" s="687"/>
      <c r="Y59" s="687">
        <f>'I. Фін результат'!H9</f>
        <v>286.3</v>
      </c>
      <c r="Z59" s="687"/>
      <c r="AA59" s="687">
        <f>'I. Фін результат'!I9</f>
        <v>185.9</v>
      </c>
      <c r="AB59" s="687"/>
      <c r="AC59" s="687">
        <f>'I. Фін результат'!J9</f>
        <v>112.4</v>
      </c>
      <c r="AD59" s="687"/>
      <c r="AE59" s="687">
        <f>'I. Фін результат'!K9</f>
        <v>208.8</v>
      </c>
      <c r="AF59" s="687"/>
      <c r="AG59" s="320"/>
    </row>
    <row r="60" spans="2:33" s="317" customFormat="1" ht="51" customHeight="1">
      <c r="B60" s="300"/>
      <c r="C60" s="300"/>
      <c r="D60" s="689" t="s">
        <v>538</v>
      </c>
      <c r="E60" s="689"/>
      <c r="F60" s="689"/>
      <c r="G60" s="689"/>
      <c r="H60" s="689"/>
      <c r="I60" s="689"/>
      <c r="J60" s="689"/>
      <c r="K60" s="689"/>
      <c r="L60" s="689"/>
      <c r="M60" s="630"/>
      <c r="N60" s="630"/>
      <c r="O60" s="630"/>
      <c r="P60" s="665">
        <v>40</v>
      </c>
      <c r="Q60" s="665"/>
      <c r="R60" s="665"/>
      <c r="S60" s="646">
        <v>40</v>
      </c>
      <c r="T60" s="646"/>
      <c r="U60" s="646"/>
      <c r="V60" s="665"/>
      <c r="W60" s="665"/>
      <c r="X60" s="665"/>
      <c r="Y60" s="665"/>
      <c r="Z60" s="665"/>
      <c r="AA60" s="665"/>
      <c r="AB60" s="665"/>
      <c r="AC60" s="665"/>
      <c r="AD60" s="665"/>
      <c r="AE60" s="665"/>
      <c r="AF60" s="665"/>
      <c r="AG60" s="320"/>
    </row>
    <row r="61" spans="2:33" s="317" customFormat="1" ht="54.75" customHeight="1">
      <c r="B61" s="300"/>
      <c r="C61" s="300"/>
      <c r="D61" s="689" t="s">
        <v>539</v>
      </c>
      <c r="E61" s="689"/>
      <c r="F61" s="689"/>
      <c r="G61" s="689"/>
      <c r="H61" s="689"/>
      <c r="I61" s="689"/>
      <c r="J61" s="689"/>
      <c r="K61" s="689"/>
      <c r="L61" s="689"/>
      <c r="M61" s="630"/>
      <c r="N61" s="630"/>
      <c r="O61" s="630"/>
      <c r="P61" s="665">
        <v>397</v>
      </c>
      <c r="Q61" s="665"/>
      <c r="R61" s="665"/>
      <c r="S61" s="646">
        <v>397</v>
      </c>
      <c r="T61" s="646"/>
      <c r="U61" s="646"/>
      <c r="V61" s="665"/>
      <c r="W61" s="665"/>
      <c r="X61" s="665"/>
      <c r="Y61" s="665"/>
      <c r="Z61" s="665"/>
      <c r="AA61" s="665"/>
      <c r="AB61" s="665"/>
      <c r="AC61" s="665"/>
      <c r="AD61" s="665"/>
      <c r="AE61" s="665"/>
      <c r="AF61" s="665"/>
      <c r="AG61" s="320"/>
    </row>
    <row r="62" spans="2:33" s="317" customFormat="1" ht="37.5" customHeight="1">
      <c r="B62" s="300"/>
      <c r="C62" s="300"/>
      <c r="D62" s="690" t="s">
        <v>540</v>
      </c>
      <c r="E62" s="690"/>
      <c r="F62" s="690"/>
      <c r="G62" s="690"/>
      <c r="H62" s="690"/>
      <c r="I62" s="690"/>
      <c r="J62" s="690"/>
      <c r="K62" s="690"/>
      <c r="L62" s="690"/>
      <c r="M62" s="630"/>
      <c r="N62" s="630"/>
      <c r="O62" s="630"/>
      <c r="P62" s="691">
        <v>503</v>
      </c>
      <c r="Q62" s="691"/>
      <c r="R62" s="691"/>
      <c r="S62" s="646">
        <v>503</v>
      </c>
      <c r="T62" s="646"/>
      <c r="U62" s="646"/>
      <c r="V62" s="665"/>
      <c r="W62" s="665"/>
      <c r="X62" s="665"/>
      <c r="Y62" s="665"/>
      <c r="Z62" s="665"/>
      <c r="AA62" s="665"/>
      <c r="AB62" s="665"/>
      <c r="AC62" s="665"/>
      <c r="AD62" s="665"/>
      <c r="AE62" s="665"/>
      <c r="AF62" s="665"/>
      <c r="AG62" s="320"/>
    </row>
    <row r="63" spans="2:33" s="317" customFormat="1" ht="24.75" customHeight="1">
      <c r="B63" s="321"/>
      <c r="C63" s="321"/>
      <c r="D63" s="681" t="s">
        <v>541</v>
      </c>
      <c r="E63" s="681"/>
      <c r="F63" s="681"/>
      <c r="G63" s="681"/>
      <c r="H63" s="681"/>
      <c r="I63" s="681"/>
      <c r="J63" s="681"/>
      <c r="K63" s="681"/>
      <c r="L63" s="681"/>
      <c r="M63" s="682"/>
      <c r="N63" s="682"/>
      <c r="O63" s="682"/>
      <c r="P63" s="683">
        <f>SUM(P64:R67)</f>
        <v>1949.7</v>
      </c>
      <c r="Q63" s="683"/>
      <c r="R63" s="683"/>
      <c r="S63" s="684">
        <v>1811</v>
      </c>
      <c r="T63" s="684"/>
      <c r="U63" s="684"/>
      <c r="V63" s="683">
        <f>SUM(V64:X67)</f>
        <v>793.4000000000001</v>
      </c>
      <c r="W63" s="683"/>
      <c r="X63" s="683"/>
      <c r="Y63" s="683">
        <f>SUM(Y64:Z67)</f>
        <v>286.3</v>
      </c>
      <c r="Z63" s="683"/>
      <c r="AA63" s="683">
        <f>SUM(AA64:AB67)</f>
        <v>185.9</v>
      </c>
      <c r="AB63" s="683"/>
      <c r="AC63" s="683">
        <f>SUM(AC64:AD67)</f>
        <v>112.4</v>
      </c>
      <c r="AD63" s="683"/>
      <c r="AE63" s="683">
        <f>SUM(AE64:AF67)</f>
        <v>208.8</v>
      </c>
      <c r="AF63" s="683"/>
      <c r="AG63" s="320"/>
    </row>
    <row r="64" spans="4:33" s="317" customFormat="1" ht="41.25" customHeight="1">
      <c r="D64" s="692" t="s">
        <v>542</v>
      </c>
      <c r="E64" s="692"/>
      <c r="F64" s="692"/>
      <c r="G64" s="692"/>
      <c r="H64" s="692"/>
      <c r="I64" s="692"/>
      <c r="J64" s="692"/>
      <c r="K64" s="692"/>
      <c r="L64" s="692"/>
      <c r="M64" s="693"/>
      <c r="N64" s="693"/>
      <c r="O64" s="693"/>
      <c r="P64" s="665">
        <v>1009.7</v>
      </c>
      <c r="Q64" s="665"/>
      <c r="R64" s="665"/>
      <c r="S64" s="688">
        <v>871</v>
      </c>
      <c r="T64" s="688"/>
      <c r="U64" s="688"/>
      <c r="V64" s="694">
        <f>SUM(Y64:AF64)</f>
        <v>793.4000000000001</v>
      </c>
      <c r="W64" s="694"/>
      <c r="X64" s="694"/>
      <c r="Y64" s="694">
        <f>'I. Фін результат'!H9</f>
        <v>286.3</v>
      </c>
      <c r="Z64" s="694"/>
      <c r="AA64" s="694">
        <f>'I. Фін результат'!I9</f>
        <v>185.9</v>
      </c>
      <c r="AB64" s="694"/>
      <c r="AC64" s="694">
        <f>'I. Фін результат'!J9</f>
        <v>112.4</v>
      </c>
      <c r="AD64" s="694"/>
      <c r="AE64" s="694">
        <f>'I. Фін результат'!K9</f>
        <v>208.8</v>
      </c>
      <c r="AF64" s="694"/>
      <c r="AG64" s="320"/>
    </row>
    <row r="65" spans="2:33" s="317" customFormat="1" ht="49.5" customHeight="1">
      <c r="B65" s="300"/>
      <c r="C65" s="300"/>
      <c r="D65" s="689" t="s">
        <v>543</v>
      </c>
      <c r="E65" s="689"/>
      <c r="F65" s="689"/>
      <c r="G65" s="689"/>
      <c r="H65" s="689"/>
      <c r="I65" s="689"/>
      <c r="J65" s="689"/>
      <c r="K65" s="689"/>
      <c r="L65" s="689"/>
      <c r="M65" s="630"/>
      <c r="N65" s="630"/>
      <c r="O65" s="630"/>
      <c r="P65" s="665">
        <v>40</v>
      </c>
      <c r="Q65" s="665"/>
      <c r="R65" s="665"/>
      <c r="S65" s="646">
        <v>40</v>
      </c>
      <c r="T65" s="646"/>
      <c r="U65" s="646"/>
      <c r="V65" s="665"/>
      <c r="W65" s="665"/>
      <c r="X65" s="665"/>
      <c r="Y65" s="665"/>
      <c r="Z65" s="665"/>
      <c r="AA65" s="665"/>
      <c r="AB65" s="665"/>
      <c r="AC65" s="665"/>
      <c r="AD65" s="665"/>
      <c r="AE65" s="665"/>
      <c r="AF65" s="665"/>
      <c r="AG65" s="320"/>
    </row>
    <row r="66" spans="2:33" s="317" customFormat="1" ht="37.5" customHeight="1">
      <c r="B66" s="300"/>
      <c r="C66" s="300"/>
      <c r="D66" s="689" t="s">
        <v>544</v>
      </c>
      <c r="E66" s="689"/>
      <c r="F66" s="689"/>
      <c r="G66" s="689"/>
      <c r="H66" s="689"/>
      <c r="I66" s="689"/>
      <c r="J66" s="689"/>
      <c r="K66" s="689"/>
      <c r="L66" s="689"/>
      <c r="M66" s="630"/>
      <c r="N66" s="630"/>
      <c r="O66" s="630"/>
      <c r="P66" s="687">
        <v>397</v>
      </c>
      <c r="Q66" s="687"/>
      <c r="R66" s="687"/>
      <c r="S66" s="646">
        <v>397</v>
      </c>
      <c r="T66" s="646"/>
      <c r="U66" s="646"/>
      <c r="V66" s="665"/>
      <c r="W66" s="665"/>
      <c r="X66" s="665"/>
      <c r="Y66" s="665"/>
      <c r="Z66" s="665"/>
      <c r="AA66" s="665"/>
      <c r="AB66" s="665"/>
      <c r="AC66" s="665"/>
      <c r="AD66" s="665"/>
      <c r="AE66" s="665"/>
      <c r="AF66" s="665"/>
      <c r="AG66" s="320"/>
    </row>
    <row r="67" spans="2:33" s="317" customFormat="1" ht="35.25" customHeight="1">
      <c r="B67" s="300"/>
      <c r="C67" s="300"/>
      <c r="D67" s="690" t="s">
        <v>540</v>
      </c>
      <c r="E67" s="690"/>
      <c r="F67" s="690"/>
      <c r="G67" s="690"/>
      <c r="H67" s="690"/>
      <c r="I67" s="690"/>
      <c r="J67" s="690"/>
      <c r="K67" s="690"/>
      <c r="L67" s="690"/>
      <c r="M67" s="630"/>
      <c r="N67" s="630"/>
      <c r="O67" s="630"/>
      <c r="P67" s="665">
        <v>503</v>
      </c>
      <c r="Q67" s="665"/>
      <c r="R67" s="665"/>
      <c r="S67" s="646">
        <v>503</v>
      </c>
      <c r="T67" s="646"/>
      <c r="U67" s="646"/>
      <c r="V67" s="665"/>
      <c r="W67" s="665"/>
      <c r="X67" s="665"/>
      <c r="Y67" s="665"/>
      <c r="Z67" s="665"/>
      <c r="AA67" s="665"/>
      <c r="AB67" s="665"/>
      <c r="AC67" s="665"/>
      <c r="AD67" s="665"/>
      <c r="AE67" s="665"/>
      <c r="AF67" s="665"/>
      <c r="AG67" s="320"/>
    </row>
    <row r="68" spans="2:33" s="317" customFormat="1" ht="24.75" customHeight="1">
      <c r="B68" s="669" t="s">
        <v>207</v>
      </c>
      <c r="C68" s="669"/>
      <c r="D68" s="669"/>
      <c r="E68" s="669"/>
      <c r="F68" s="669"/>
      <c r="G68" s="669"/>
      <c r="H68" s="669"/>
      <c r="I68" s="669"/>
      <c r="J68" s="669"/>
      <c r="K68" s="669"/>
      <c r="L68" s="669"/>
      <c r="M68" s="630"/>
      <c r="N68" s="630"/>
      <c r="O68" s="630"/>
      <c r="P68" s="630"/>
      <c r="Q68" s="630"/>
      <c r="R68" s="630"/>
      <c r="S68" s="630"/>
      <c r="T68" s="630"/>
      <c r="U68" s="630"/>
      <c r="V68" s="665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320"/>
    </row>
    <row r="69" spans="4:23" ht="4.5" customHeight="1">
      <c r="D69" s="322"/>
      <c r="E69" s="322"/>
      <c r="F69" s="322"/>
      <c r="G69" s="322"/>
      <c r="H69" s="322"/>
      <c r="I69" s="322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2"/>
      <c r="W69" s="322"/>
    </row>
    <row r="70" spans="4:28" s="324" customFormat="1" ht="17.25" customHeight="1">
      <c r="D70" s="695" t="s">
        <v>87</v>
      </c>
      <c r="E70" s="695"/>
      <c r="F70" s="695"/>
      <c r="G70" s="695"/>
      <c r="H70" s="695"/>
      <c r="I70" s="58"/>
      <c r="J70" s="58"/>
      <c r="K70" s="58"/>
      <c r="L70" s="58"/>
      <c r="M70" s="58"/>
      <c r="N70" s="696" t="s">
        <v>545</v>
      </c>
      <c r="O70" s="696"/>
      <c r="P70" s="696"/>
      <c r="Q70" s="696"/>
      <c r="R70" s="696"/>
      <c r="S70" s="325"/>
      <c r="T70" s="325"/>
      <c r="U70" s="325"/>
      <c r="V70" s="325"/>
      <c r="W70" s="325"/>
      <c r="X70" s="697" t="s">
        <v>546</v>
      </c>
      <c r="Y70" s="697"/>
      <c r="Z70" s="697"/>
      <c r="AA70" s="697"/>
      <c r="AB70" s="697"/>
    </row>
    <row r="71" spans="4:28" s="7" customFormat="1" ht="11.25" customHeight="1">
      <c r="D71" s="326"/>
      <c r="E71"/>
      <c r="G71" s="9"/>
      <c r="H71" s="327" t="s">
        <v>89</v>
      </c>
      <c r="I71" s="9"/>
      <c r="J71" s="9"/>
      <c r="K71" s="9"/>
      <c r="L71" s="9"/>
      <c r="M71" s="9"/>
      <c r="O71" s="326"/>
      <c r="P71" s="61" t="s">
        <v>90</v>
      </c>
      <c r="Q71" s="328"/>
      <c r="R71" s="327"/>
      <c r="S71" s="329"/>
      <c r="T71" s="329"/>
      <c r="U71" s="329"/>
      <c r="V71" s="327"/>
      <c r="W71" s="327"/>
      <c r="X71" s="698" t="s">
        <v>547</v>
      </c>
      <c r="Y71" s="698"/>
      <c r="Z71" s="698"/>
      <c r="AA71" s="698"/>
      <c r="AB71" s="698"/>
    </row>
    <row r="73" ht="19.5" customHeight="1"/>
  </sheetData>
  <sheetProtection selectLockedCells="1" selectUnlockedCells="1"/>
  <mergeCells count="496">
    <mergeCell ref="AC68:AD68"/>
    <mergeCell ref="AE68:AF68"/>
    <mergeCell ref="D70:H70"/>
    <mergeCell ref="N70:R70"/>
    <mergeCell ref="X70:AB70"/>
    <mergeCell ref="X71:AB71"/>
    <mergeCell ref="AA67:AB67"/>
    <mergeCell ref="AC67:AD67"/>
    <mergeCell ref="AE67:AF67"/>
    <mergeCell ref="B68:L68"/>
    <mergeCell ref="M68:O68"/>
    <mergeCell ref="P68:R68"/>
    <mergeCell ref="S68:U68"/>
    <mergeCell ref="V68:X68"/>
    <mergeCell ref="Y68:Z68"/>
    <mergeCell ref="AA68:AB68"/>
    <mergeCell ref="D67:L67"/>
    <mergeCell ref="M67:O67"/>
    <mergeCell ref="P67:R67"/>
    <mergeCell ref="S67:U67"/>
    <mergeCell ref="V67:X67"/>
    <mergeCell ref="Y67:Z67"/>
    <mergeCell ref="AE65:AF65"/>
    <mergeCell ref="D66:L66"/>
    <mergeCell ref="M66:O66"/>
    <mergeCell ref="P66:R66"/>
    <mergeCell ref="S66:U66"/>
    <mergeCell ref="V66:X66"/>
    <mergeCell ref="Y66:Z66"/>
    <mergeCell ref="AA66:AB66"/>
    <mergeCell ref="AC66:AD66"/>
    <mergeCell ref="AE66:AF66"/>
    <mergeCell ref="AC64:AD64"/>
    <mergeCell ref="AE64:AF64"/>
    <mergeCell ref="D65:L65"/>
    <mergeCell ref="M65:O65"/>
    <mergeCell ref="P65:R65"/>
    <mergeCell ref="S65:U65"/>
    <mergeCell ref="V65:X65"/>
    <mergeCell ref="Y65:Z65"/>
    <mergeCell ref="AA65:AB65"/>
    <mergeCell ref="AC65:AD65"/>
    <mergeCell ref="AA63:AB63"/>
    <mergeCell ref="AC63:AD63"/>
    <mergeCell ref="AE63:AF63"/>
    <mergeCell ref="D64:L64"/>
    <mergeCell ref="M64:O64"/>
    <mergeCell ref="P64:R64"/>
    <mergeCell ref="S64:U64"/>
    <mergeCell ref="V64:X64"/>
    <mergeCell ref="Y64:Z64"/>
    <mergeCell ref="AA64:AB64"/>
    <mergeCell ref="D63:L63"/>
    <mergeCell ref="M63:O63"/>
    <mergeCell ref="P63:R63"/>
    <mergeCell ref="S63:U63"/>
    <mergeCell ref="V63:X63"/>
    <mergeCell ref="Y63:Z63"/>
    <mergeCell ref="AE61:AF61"/>
    <mergeCell ref="D62:L62"/>
    <mergeCell ref="M62:O62"/>
    <mergeCell ref="P62:R62"/>
    <mergeCell ref="S62:U62"/>
    <mergeCell ref="V62:X62"/>
    <mergeCell ref="Y62:Z62"/>
    <mergeCell ref="AA62:AB62"/>
    <mergeCell ref="AC62:AD62"/>
    <mergeCell ref="AE62:AF62"/>
    <mergeCell ref="AC60:AD60"/>
    <mergeCell ref="AE60:AF60"/>
    <mergeCell ref="D61:L61"/>
    <mergeCell ref="M61:O61"/>
    <mergeCell ref="P61:R61"/>
    <mergeCell ref="S61:U61"/>
    <mergeCell ref="V61:X61"/>
    <mergeCell ref="Y61:Z61"/>
    <mergeCell ref="AA61:AB61"/>
    <mergeCell ref="AC61:AD61"/>
    <mergeCell ref="AA59:AB59"/>
    <mergeCell ref="AC59:AD59"/>
    <mergeCell ref="AE59:AF59"/>
    <mergeCell ref="D60:L60"/>
    <mergeCell ref="M60:O60"/>
    <mergeCell ref="P60:R60"/>
    <mergeCell ref="S60:U60"/>
    <mergeCell ref="V60:X60"/>
    <mergeCell ref="Y60:Z60"/>
    <mergeCell ref="AA60:AB60"/>
    <mergeCell ref="D59:L59"/>
    <mergeCell ref="M59:O59"/>
    <mergeCell ref="P59:R59"/>
    <mergeCell ref="S59:U59"/>
    <mergeCell ref="V59:X59"/>
    <mergeCell ref="Y59:Z59"/>
    <mergeCell ref="AE57:AF57"/>
    <mergeCell ref="D58:L58"/>
    <mergeCell ref="M58:O58"/>
    <mergeCell ref="P58:R58"/>
    <mergeCell ref="S58:U58"/>
    <mergeCell ref="V58:X58"/>
    <mergeCell ref="Y58:Z58"/>
    <mergeCell ref="AA58:AB58"/>
    <mergeCell ref="AC58:AD58"/>
    <mergeCell ref="AE58:AF58"/>
    <mergeCell ref="AC56:AD56"/>
    <mergeCell ref="AE56:AF56"/>
    <mergeCell ref="D57:L57"/>
    <mergeCell ref="M57:O57"/>
    <mergeCell ref="P57:R57"/>
    <mergeCell ref="S57:U57"/>
    <mergeCell ref="V57:X57"/>
    <mergeCell ref="Y57:Z57"/>
    <mergeCell ref="AA57:AB57"/>
    <mergeCell ref="AC57:AD57"/>
    <mergeCell ref="AA55:AB55"/>
    <mergeCell ref="AC55:AD55"/>
    <mergeCell ref="AE55:AF55"/>
    <mergeCell ref="D56:L56"/>
    <mergeCell ref="M56:O56"/>
    <mergeCell ref="P56:R56"/>
    <mergeCell ref="S56:U56"/>
    <mergeCell ref="V56:X56"/>
    <mergeCell ref="Y56:Z56"/>
    <mergeCell ref="AA56:AB56"/>
    <mergeCell ref="D55:L55"/>
    <mergeCell ref="M55:O55"/>
    <mergeCell ref="P55:R55"/>
    <mergeCell ref="S55:U55"/>
    <mergeCell ref="V55:X55"/>
    <mergeCell ref="Y55:Z55"/>
    <mergeCell ref="AE53:AF53"/>
    <mergeCell ref="D54:L54"/>
    <mergeCell ref="M54:O54"/>
    <mergeCell ref="P54:R54"/>
    <mergeCell ref="S54:U54"/>
    <mergeCell ref="V54:X54"/>
    <mergeCell ref="Y54:Z54"/>
    <mergeCell ref="AA54:AB54"/>
    <mergeCell ref="AC54:AD54"/>
    <mergeCell ref="AE54:AF54"/>
    <mergeCell ref="AC52:AD52"/>
    <mergeCell ref="AE52:AF52"/>
    <mergeCell ref="D53:L53"/>
    <mergeCell ref="M53:O53"/>
    <mergeCell ref="P53:R53"/>
    <mergeCell ref="S53:U53"/>
    <mergeCell ref="V53:X53"/>
    <mergeCell ref="Y53:Z53"/>
    <mergeCell ref="AA53:AB53"/>
    <mergeCell ref="AC53:AD53"/>
    <mergeCell ref="AA51:AB51"/>
    <mergeCell ref="AC51:AD51"/>
    <mergeCell ref="AE51:AF51"/>
    <mergeCell ref="D52:L52"/>
    <mergeCell ref="M52:O52"/>
    <mergeCell ref="P52:R52"/>
    <mergeCell ref="S52:U52"/>
    <mergeCell ref="V52:X52"/>
    <mergeCell ref="Y52:Z52"/>
    <mergeCell ref="AA52:AB52"/>
    <mergeCell ref="Y50:Z50"/>
    <mergeCell ref="AA50:AB50"/>
    <mergeCell ref="AC50:AD50"/>
    <mergeCell ref="AE50:AF50"/>
    <mergeCell ref="D51:L51"/>
    <mergeCell ref="M51:O51"/>
    <mergeCell ref="P51:R51"/>
    <mergeCell ref="S51:U51"/>
    <mergeCell ref="V51:X51"/>
    <mergeCell ref="Y51:Z51"/>
    <mergeCell ref="Y47:AF47"/>
    <mergeCell ref="Y48:Z49"/>
    <mergeCell ref="AA48:AB49"/>
    <mergeCell ref="AC48:AD49"/>
    <mergeCell ref="AE48:AF49"/>
    <mergeCell ref="D50:L50"/>
    <mergeCell ref="M50:O50"/>
    <mergeCell ref="P50:R50"/>
    <mergeCell ref="S50:U50"/>
    <mergeCell ref="V50:X50"/>
    <mergeCell ref="B47:B49"/>
    <mergeCell ref="D47:L49"/>
    <mergeCell ref="M47:O49"/>
    <mergeCell ref="P47:R49"/>
    <mergeCell ref="S47:U49"/>
    <mergeCell ref="V47:X49"/>
    <mergeCell ref="Q44:R44"/>
    <mergeCell ref="S44:T44"/>
    <mergeCell ref="U44:V44"/>
    <mergeCell ref="W44:AA44"/>
    <mergeCell ref="AB44:AG44"/>
    <mergeCell ref="D46:AG46"/>
    <mergeCell ref="B44:F44"/>
    <mergeCell ref="G44:H44"/>
    <mergeCell ref="I44:J44"/>
    <mergeCell ref="K44:L44"/>
    <mergeCell ref="M44:N44"/>
    <mergeCell ref="O44:P44"/>
    <mergeCell ref="O43:P43"/>
    <mergeCell ref="Q43:R43"/>
    <mergeCell ref="S43:T43"/>
    <mergeCell ref="U43:V43"/>
    <mergeCell ref="W43:AA43"/>
    <mergeCell ref="AB43:AG43"/>
    <mergeCell ref="Q42:R42"/>
    <mergeCell ref="S42:T42"/>
    <mergeCell ref="U42:V42"/>
    <mergeCell ref="W42:AA42"/>
    <mergeCell ref="AB42:AG42"/>
    <mergeCell ref="E43:F43"/>
    <mergeCell ref="G43:H43"/>
    <mergeCell ref="I43:J43"/>
    <mergeCell ref="K43:L43"/>
    <mergeCell ref="M43:N43"/>
    <mergeCell ref="E42:F42"/>
    <mergeCell ref="G42:H42"/>
    <mergeCell ref="I42:J42"/>
    <mergeCell ref="K42:L42"/>
    <mergeCell ref="M42:N42"/>
    <mergeCell ref="O42:P42"/>
    <mergeCell ref="O41:P41"/>
    <mergeCell ref="Q41:R41"/>
    <mergeCell ref="S41:T41"/>
    <mergeCell ref="U41:V41"/>
    <mergeCell ref="W41:AA41"/>
    <mergeCell ref="AB41:AG41"/>
    <mergeCell ref="Q40:R40"/>
    <mergeCell ref="S40:T40"/>
    <mergeCell ref="U40:V40"/>
    <mergeCell ref="W40:AA40"/>
    <mergeCell ref="AB40:AG40"/>
    <mergeCell ref="E41:F41"/>
    <mergeCell ref="G41:H41"/>
    <mergeCell ref="I41:J41"/>
    <mergeCell ref="K41:L41"/>
    <mergeCell ref="M41:N41"/>
    <mergeCell ref="E40:F40"/>
    <mergeCell ref="G40:H40"/>
    <mergeCell ref="I40:J40"/>
    <mergeCell ref="K40:L40"/>
    <mergeCell ref="M40:N40"/>
    <mergeCell ref="O40:P40"/>
    <mergeCell ref="M37:V37"/>
    <mergeCell ref="W37:AA39"/>
    <mergeCell ref="AB37:AG39"/>
    <mergeCell ref="M38:N39"/>
    <mergeCell ref="O38:P39"/>
    <mergeCell ref="Q38:V38"/>
    <mergeCell ref="Q39:R39"/>
    <mergeCell ref="S39:T39"/>
    <mergeCell ref="U39:V39"/>
    <mergeCell ref="B37:B39"/>
    <mergeCell ref="D37:D39"/>
    <mergeCell ref="E37:F39"/>
    <mergeCell ref="G37:H39"/>
    <mergeCell ref="I37:J39"/>
    <mergeCell ref="K37:L39"/>
    <mergeCell ref="V33:W33"/>
    <mergeCell ref="X33:Y33"/>
    <mergeCell ref="Z33:AA33"/>
    <mergeCell ref="AB33:AC33"/>
    <mergeCell ref="AD33:AE33"/>
    <mergeCell ref="AF33:AG33"/>
    <mergeCell ref="X32:Y32"/>
    <mergeCell ref="Z32:AA32"/>
    <mergeCell ref="AB32:AC32"/>
    <mergeCell ref="AD32:AE32"/>
    <mergeCell ref="AF32:AG32"/>
    <mergeCell ref="B33:H33"/>
    <mergeCell ref="N33:O33"/>
    <mergeCell ref="P33:Q33"/>
    <mergeCell ref="R33:S33"/>
    <mergeCell ref="T33:U33"/>
    <mergeCell ref="B32:H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X30:Y30"/>
    <mergeCell ref="Z30:AA30"/>
    <mergeCell ref="AB30:AC30"/>
    <mergeCell ref="AD30:AE30"/>
    <mergeCell ref="AF30:AG30"/>
    <mergeCell ref="D31:H31"/>
    <mergeCell ref="N31:O31"/>
    <mergeCell ref="P31:Q31"/>
    <mergeCell ref="R31:S31"/>
    <mergeCell ref="T31:U31"/>
    <mergeCell ref="D30:H30"/>
    <mergeCell ref="N30:O30"/>
    <mergeCell ref="P30:Q30"/>
    <mergeCell ref="R30:S30"/>
    <mergeCell ref="T30:U30"/>
    <mergeCell ref="V30:W30"/>
    <mergeCell ref="V29:W29"/>
    <mergeCell ref="X29:Y29"/>
    <mergeCell ref="Z29:AA29"/>
    <mergeCell ref="AB29:AC29"/>
    <mergeCell ref="AD29:AE29"/>
    <mergeCell ref="AF29:AG29"/>
    <mergeCell ref="X28:Y28"/>
    <mergeCell ref="Z28:AA28"/>
    <mergeCell ref="AB28:AC28"/>
    <mergeCell ref="AD28:AE28"/>
    <mergeCell ref="AF28:AG28"/>
    <mergeCell ref="D29:H29"/>
    <mergeCell ref="N29:O29"/>
    <mergeCell ref="P29:Q29"/>
    <mergeCell ref="R29:S29"/>
    <mergeCell ref="T29:U29"/>
    <mergeCell ref="D28:H28"/>
    <mergeCell ref="N28:O28"/>
    <mergeCell ref="P28:Q28"/>
    <mergeCell ref="R28:S28"/>
    <mergeCell ref="T28:U28"/>
    <mergeCell ref="V28:W28"/>
    <mergeCell ref="X26:Y27"/>
    <mergeCell ref="Z26:AG26"/>
    <mergeCell ref="P27:Q27"/>
    <mergeCell ref="R27:S27"/>
    <mergeCell ref="T27:U27"/>
    <mergeCell ref="V27:W27"/>
    <mergeCell ref="Z27:AA27"/>
    <mergeCell ref="AB27:AC27"/>
    <mergeCell ref="AD27:AE27"/>
    <mergeCell ref="AF27:AG27"/>
    <mergeCell ref="D24:H24"/>
    <mergeCell ref="B25:B27"/>
    <mergeCell ref="D25:H27"/>
    <mergeCell ref="I25:M25"/>
    <mergeCell ref="N25:W25"/>
    <mergeCell ref="X25:AG25"/>
    <mergeCell ref="I26:I27"/>
    <mergeCell ref="J26:M26"/>
    <mergeCell ref="N26:O27"/>
    <mergeCell ref="P26:W26"/>
    <mergeCell ref="V23:W23"/>
    <mergeCell ref="X23:Y23"/>
    <mergeCell ref="Z23:AA23"/>
    <mergeCell ref="AB23:AC23"/>
    <mergeCell ref="AD23:AE23"/>
    <mergeCell ref="AF23:AG23"/>
    <mergeCell ref="X22:Y22"/>
    <mergeCell ref="Z22:AA22"/>
    <mergeCell ref="AB22:AC22"/>
    <mergeCell ref="AD22:AE22"/>
    <mergeCell ref="AF22:AG22"/>
    <mergeCell ref="B23:H23"/>
    <mergeCell ref="N23:O23"/>
    <mergeCell ref="P23:Q23"/>
    <mergeCell ref="R23:S23"/>
    <mergeCell ref="T23:U23"/>
    <mergeCell ref="B22:H22"/>
    <mergeCell ref="N22:O22"/>
    <mergeCell ref="P22:Q22"/>
    <mergeCell ref="R22:S22"/>
    <mergeCell ref="T22:U22"/>
    <mergeCell ref="V22:W22"/>
    <mergeCell ref="V21:W21"/>
    <mergeCell ref="X21:Y21"/>
    <mergeCell ref="Z21:AA21"/>
    <mergeCell ref="AB21:AC21"/>
    <mergeCell ref="AD21:AE21"/>
    <mergeCell ref="AF21:AG21"/>
    <mergeCell ref="X20:Y20"/>
    <mergeCell ref="Z20:AA20"/>
    <mergeCell ref="AB20:AC20"/>
    <mergeCell ref="AD20:AE20"/>
    <mergeCell ref="AF20:AG20"/>
    <mergeCell ref="D21:H21"/>
    <mergeCell ref="N21:O21"/>
    <mergeCell ref="P21:Q21"/>
    <mergeCell ref="R21:S21"/>
    <mergeCell ref="T21:U21"/>
    <mergeCell ref="D20:H20"/>
    <mergeCell ref="N20:O20"/>
    <mergeCell ref="P20:Q20"/>
    <mergeCell ref="R20:S20"/>
    <mergeCell ref="T20:U20"/>
    <mergeCell ref="V20:W20"/>
    <mergeCell ref="V19:W19"/>
    <mergeCell ref="X19:Y19"/>
    <mergeCell ref="Z19:AA19"/>
    <mergeCell ref="AB19:AC19"/>
    <mergeCell ref="AD19:AE19"/>
    <mergeCell ref="AF19:AG19"/>
    <mergeCell ref="X18:Y18"/>
    <mergeCell ref="Z18:AA18"/>
    <mergeCell ref="AB18:AC18"/>
    <mergeCell ref="AD18:AE18"/>
    <mergeCell ref="AF18:AG18"/>
    <mergeCell ref="D19:H19"/>
    <mergeCell ref="N19:O19"/>
    <mergeCell ref="P19:Q19"/>
    <mergeCell ref="R19:S19"/>
    <mergeCell ref="T19:U19"/>
    <mergeCell ref="D18:H18"/>
    <mergeCell ref="N18:O18"/>
    <mergeCell ref="P18:Q18"/>
    <mergeCell ref="R18:S18"/>
    <mergeCell ref="T18:U18"/>
    <mergeCell ref="V18:W18"/>
    <mergeCell ref="Z16:AG16"/>
    <mergeCell ref="P17:Q17"/>
    <mergeCell ref="R17:S17"/>
    <mergeCell ref="T17:U17"/>
    <mergeCell ref="V17:W17"/>
    <mergeCell ref="Z17:AA17"/>
    <mergeCell ref="AB17:AC17"/>
    <mergeCell ref="AD17:AE17"/>
    <mergeCell ref="AF17:AG17"/>
    <mergeCell ref="B15:B17"/>
    <mergeCell ref="D15:H17"/>
    <mergeCell ref="I15:M15"/>
    <mergeCell ref="N15:W15"/>
    <mergeCell ref="X15:AG15"/>
    <mergeCell ref="I16:I17"/>
    <mergeCell ref="J16:M16"/>
    <mergeCell ref="N16:O17"/>
    <mergeCell ref="P16:W16"/>
    <mergeCell ref="X16:Y17"/>
    <mergeCell ref="AD12:AE12"/>
    <mergeCell ref="AF12:AG12"/>
    <mergeCell ref="B13:W13"/>
    <mergeCell ref="X13:Y13"/>
    <mergeCell ref="Z13:AA13"/>
    <mergeCell ref="AB13:AC13"/>
    <mergeCell ref="AD13:AE13"/>
    <mergeCell ref="AF13:AG13"/>
    <mergeCell ref="E12:H12"/>
    <mergeCell ref="I12:R12"/>
    <mergeCell ref="S12:W12"/>
    <mergeCell ref="X12:Y12"/>
    <mergeCell ref="Z12:AA12"/>
    <mergeCell ref="AB12:AC12"/>
    <mergeCell ref="AD10:AE10"/>
    <mergeCell ref="AF10:AG10"/>
    <mergeCell ref="E11:H11"/>
    <mergeCell ref="I11:R11"/>
    <mergeCell ref="S11:W11"/>
    <mergeCell ref="X11:Y11"/>
    <mergeCell ref="Z11:AA11"/>
    <mergeCell ref="AB11:AC11"/>
    <mergeCell ref="AD11:AE11"/>
    <mergeCell ref="AF11:AG11"/>
    <mergeCell ref="B8:B10"/>
    <mergeCell ref="D8:D10"/>
    <mergeCell ref="E8:H10"/>
    <mergeCell ref="I8:R10"/>
    <mergeCell ref="S8:W10"/>
    <mergeCell ref="X8:AG8"/>
    <mergeCell ref="X9:Y10"/>
    <mergeCell ref="Z9:AG9"/>
    <mergeCell ref="Z10:AA10"/>
    <mergeCell ref="AB10:AC10"/>
    <mergeCell ref="AB5:AD5"/>
    <mergeCell ref="AE5:AG5"/>
    <mergeCell ref="B6:N6"/>
    <mergeCell ref="O6:R6"/>
    <mergeCell ref="S6:U6"/>
    <mergeCell ref="V6:X6"/>
    <mergeCell ref="Y6:AA6"/>
    <mergeCell ref="AB6:AD6"/>
    <mergeCell ref="AE6:AG6"/>
    <mergeCell ref="E5:H5"/>
    <mergeCell ref="I5:N5"/>
    <mergeCell ref="O5:R5"/>
    <mergeCell ref="S5:U5"/>
    <mergeCell ref="V5:X5"/>
    <mergeCell ref="Y5:AA5"/>
    <mergeCell ref="AE3:AG3"/>
    <mergeCell ref="E4:H4"/>
    <mergeCell ref="I4:N4"/>
    <mergeCell ref="O4:R4"/>
    <mergeCell ref="S4:U4"/>
    <mergeCell ref="V4:X4"/>
    <mergeCell ref="Y4:AA4"/>
    <mergeCell ref="AB4:AD4"/>
    <mergeCell ref="AE4:AG4"/>
    <mergeCell ref="B2:B3"/>
    <mergeCell ref="D2:D3"/>
    <mergeCell ref="E2:H3"/>
    <mergeCell ref="I2:N3"/>
    <mergeCell ref="O2:R3"/>
    <mergeCell ref="S2:AG2"/>
    <mergeCell ref="S3:U3"/>
    <mergeCell ref="V3:X3"/>
    <mergeCell ref="Y3:AA3"/>
    <mergeCell ref="AB3:AD3"/>
  </mergeCells>
  <printOptions/>
  <pageMargins left="0" right="0" top="0" bottom="0" header="0.5118055555555555" footer="0.5118055555555555"/>
  <pageSetup horizontalDpi="300" verticalDpi="300" orientation="landscape" paperSize="9" scale="5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S30"/>
  <sheetViews>
    <sheetView view="pageBreakPreview" zoomScale="75" zoomScaleSheetLayoutView="75" zoomScalePageLayoutView="0" workbookViewId="0" topLeftCell="A1">
      <selection activeCell="B26" sqref="B26"/>
    </sheetView>
  </sheetViews>
  <sheetFormatPr defaultColWidth="9.00390625" defaultRowHeight="12.75"/>
  <cols>
    <col min="1" max="1" width="2.875" style="0" customWidth="1"/>
    <col min="2" max="2" width="23.25390625" style="0" customWidth="1"/>
    <col min="3" max="3" width="6.625" style="0" customWidth="1"/>
    <col min="4" max="4" width="5.625" style="0" customWidth="1"/>
    <col min="6" max="7" width="7.875" style="0" customWidth="1"/>
    <col min="8" max="8" width="6.625" style="0" customWidth="1"/>
    <col min="9" max="9" width="7.00390625" style="0" customWidth="1"/>
    <col min="10" max="11" width="6.875" style="0" customWidth="1"/>
    <col min="12" max="12" width="6.75390625" style="0" customWidth="1"/>
    <col min="13" max="13" width="5.875" style="0" customWidth="1"/>
    <col min="14" max="14" width="8.00390625" style="0" customWidth="1"/>
    <col min="15" max="15" width="6.375" style="0" customWidth="1"/>
    <col min="16" max="16" width="7.00390625" style="0" customWidth="1"/>
    <col min="17" max="17" width="7.125" style="0" customWidth="1"/>
    <col min="18" max="18" width="7.625" style="0" customWidth="1"/>
    <col min="19" max="19" width="8.875" style="0" customWidth="1"/>
  </cols>
  <sheetData>
    <row r="1" spans="15:19" ht="39.75" customHeight="1">
      <c r="O1" s="699" t="s">
        <v>548</v>
      </c>
      <c r="P1" s="699"/>
      <c r="Q1" s="699"/>
      <c r="R1" s="699"/>
      <c r="S1" s="699"/>
    </row>
    <row r="2" ht="8.25" customHeight="1"/>
    <row r="3" spans="1:19" ht="34.5" customHeight="1">
      <c r="A3" s="700" t="s">
        <v>549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</row>
    <row r="4" ht="12.75">
      <c r="S4" s="332"/>
    </row>
    <row r="5" spans="1:19" ht="21" customHeight="1">
      <c r="A5" s="701" t="s">
        <v>550</v>
      </c>
      <c r="B5" s="702" t="s">
        <v>551</v>
      </c>
      <c r="C5" s="703" t="s">
        <v>552</v>
      </c>
      <c r="D5" s="703"/>
      <c r="E5" s="704" t="s">
        <v>553</v>
      </c>
      <c r="F5" s="705" t="s">
        <v>554</v>
      </c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6" t="s">
        <v>555</v>
      </c>
      <c r="S5" s="707" t="s">
        <v>556</v>
      </c>
    </row>
    <row r="6" spans="1:19" ht="26.25" customHeight="1">
      <c r="A6" s="701"/>
      <c r="B6" s="702"/>
      <c r="C6" s="703"/>
      <c r="D6" s="703"/>
      <c r="E6" s="704"/>
      <c r="F6" s="708" t="s">
        <v>557</v>
      </c>
      <c r="G6" s="708"/>
      <c r="H6" s="708"/>
      <c r="I6" s="708"/>
      <c r="J6" s="708"/>
      <c r="K6" s="708"/>
      <c r="L6" s="708"/>
      <c r="M6" s="709" t="s">
        <v>558</v>
      </c>
      <c r="N6" s="709"/>
      <c r="O6" s="710" t="s">
        <v>559</v>
      </c>
      <c r="P6" s="711" t="s">
        <v>560</v>
      </c>
      <c r="Q6" s="711" t="s">
        <v>561</v>
      </c>
      <c r="R6" s="706"/>
      <c r="S6" s="707"/>
    </row>
    <row r="7" spans="1:19" ht="26.25" customHeight="1">
      <c r="A7" s="701"/>
      <c r="B7" s="702"/>
      <c r="C7" s="712" t="s">
        <v>562</v>
      </c>
      <c r="D7" s="333" t="s">
        <v>563</v>
      </c>
      <c r="E7" s="704"/>
      <c r="F7" s="713" t="s">
        <v>564</v>
      </c>
      <c r="G7" s="714" t="s">
        <v>331</v>
      </c>
      <c r="H7" s="714"/>
      <c r="I7" s="714"/>
      <c r="J7" s="714"/>
      <c r="K7" s="714"/>
      <c r="L7" s="714"/>
      <c r="M7" s="713" t="s">
        <v>565</v>
      </c>
      <c r="N7" s="715" t="s">
        <v>566</v>
      </c>
      <c r="O7" s="710"/>
      <c r="P7" s="711"/>
      <c r="Q7" s="711"/>
      <c r="R7" s="706"/>
      <c r="S7" s="707"/>
    </row>
    <row r="8" spans="1:19" ht="95.25" customHeight="1">
      <c r="A8" s="701"/>
      <c r="B8" s="702"/>
      <c r="C8" s="712"/>
      <c r="D8" s="334" t="s">
        <v>567</v>
      </c>
      <c r="E8" s="704"/>
      <c r="F8" s="713"/>
      <c r="G8" s="335" t="s">
        <v>568</v>
      </c>
      <c r="H8" s="336" t="s">
        <v>569</v>
      </c>
      <c r="I8" s="337" t="s">
        <v>570</v>
      </c>
      <c r="J8" s="338" t="s">
        <v>571</v>
      </c>
      <c r="K8" s="338" t="s">
        <v>572</v>
      </c>
      <c r="L8" s="339" t="s">
        <v>573</v>
      </c>
      <c r="M8" s="713"/>
      <c r="N8" s="715"/>
      <c r="O8" s="710"/>
      <c r="P8" s="711"/>
      <c r="Q8" s="711"/>
      <c r="R8" s="706"/>
      <c r="S8" s="707"/>
    </row>
    <row r="9" spans="1:19" ht="15">
      <c r="A9" s="340"/>
      <c r="B9" s="341" t="s">
        <v>574</v>
      </c>
      <c r="C9" s="342">
        <f aca="true" t="shared" si="0" ref="C9:L9">SUM(C10:C23)</f>
        <v>21</v>
      </c>
      <c r="D9" s="342">
        <f t="shared" si="0"/>
        <v>0</v>
      </c>
      <c r="E9" s="342">
        <f t="shared" si="0"/>
        <v>861.5</v>
      </c>
      <c r="F9" s="342">
        <f t="shared" si="0"/>
        <v>241</v>
      </c>
      <c r="G9" s="342">
        <f t="shared" si="0"/>
        <v>80.4</v>
      </c>
      <c r="H9" s="342">
        <f t="shared" si="0"/>
        <v>10.8</v>
      </c>
      <c r="I9" s="342">
        <f t="shared" si="0"/>
        <v>17.1</v>
      </c>
      <c r="J9" s="342">
        <f t="shared" si="0"/>
        <v>36.6</v>
      </c>
      <c r="K9" s="342">
        <f t="shared" si="0"/>
        <v>0</v>
      </c>
      <c r="L9" s="342">
        <f t="shared" si="0"/>
        <v>96.1</v>
      </c>
      <c r="M9" s="343"/>
      <c r="N9" s="342">
        <f aca="true" t="shared" si="1" ref="N9:S9">SUM(N10:N23)</f>
        <v>164.89999999999998</v>
      </c>
      <c r="O9" s="342">
        <f t="shared" si="1"/>
        <v>115.19999999999999</v>
      </c>
      <c r="P9" s="342">
        <f t="shared" si="1"/>
        <v>115.19999999999999</v>
      </c>
      <c r="Q9" s="342">
        <f t="shared" si="1"/>
        <v>8.100000000000001</v>
      </c>
      <c r="R9" s="342">
        <f t="shared" si="1"/>
        <v>0</v>
      </c>
      <c r="S9" s="342">
        <f t="shared" si="1"/>
        <v>1506</v>
      </c>
    </row>
    <row r="10" spans="1:19" ht="12.75">
      <c r="A10" s="344">
        <v>1</v>
      </c>
      <c r="B10" s="345" t="s">
        <v>87</v>
      </c>
      <c r="C10" s="346">
        <v>1</v>
      </c>
      <c r="D10" s="347"/>
      <c r="E10" s="348">
        <v>72.1</v>
      </c>
      <c r="F10" s="349">
        <f aca="true" t="shared" si="2" ref="F10:F23">SUM(G10:L10)</f>
        <v>0</v>
      </c>
      <c r="G10" s="348"/>
      <c r="H10" s="348"/>
      <c r="I10" s="348"/>
      <c r="J10" s="348"/>
      <c r="K10" s="348"/>
      <c r="L10" s="348"/>
      <c r="M10" s="350">
        <v>0.3</v>
      </c>
      <c r="N10" s="348">
        <v>21.6</v>
      </c>
      <c r="O10" s="348">
        <v>8.5</v>
      </c>
      <c r="P10" s="348">
        <v>8.5</v>
      </c>
      <c r="Q10" s="348">
        <v>0.7</v>
      </c>
      <c r="R10" s="351"/>
      <c r="S10" s="352">
        <f aca="true" t="shared" si="3" ref="S10:S18">E10+F10+N10+P10+Q10+R10+O10</f>
        <v>111.39999999999999</v>
      </c>
    </row>
    <row r="11" spans="1:19" ht="13.5" customHeight="1">
      <c r="A11" s="344">
        <v>2</v>
      </c>
      <c r="B11" s="345" t="s">
        <v>575</v>
      </c>
      <c r="C11" s="346">
        <v>1</v>
      </c>
      <c r="D11" s="347"/>
      <c r="E11" s="348">
        <v>57.7</v>
      </c>
      <c r="F11" s="349">
        <f t="shared" si="2"/>
        <v>0</v>
      </c>
      <c r="G11" s="348"/>
      <c r="H11" s="348"/>
      <c r="I11" s="348"/>
      <c r="J11" s="348"/>
      <c r="K11" s="348"/>
      <c r="L11" s="348"/>
      <c r="M11" s="350">
        <v>0.2</v>
      </c>
      <c r="N11" s="348">
        <v>11.5</v>
      </c>
      <c r="O11" s="348">
        <v>6.3</v>
      </c>
      <c r="P11" s="348">
        <v>6.3</v>
      </c>
      <c r="Q11" s="348">
        <v>0.5</v>
      </c>
      <c r="R11" s="351"/>
      <c r="S11" s="352">
        <f t="shared" si="3"/>
        <v>82.3</v>
      </c>
    </row>
    <row r="12" spans="1:19" ht="16.5" customHeight="1">
      <c r="A12" s="344">
        <v>3</v>
      </c>
      <c r="B12" s="345" t="s">
        <v>389</v>
      </c>
      <c r="C12" s="346">
        <v>1</v>
      </c>
      <c r="D12" s="347"/>
      <c r="E12" s="353">
        <v>64.9</v>
      </c>
      <c r="F12" s="349">
        <f t="shared" si="2"/>
        <v>0</v>
      </c>
      <c r="G12" s="348"/>
      <c r="H12" s="348"/>
      <c r="I12" s="348"/>
      <c r="J12" s="348"/>
      <c r="K12" s="348"/>
      <c r="L12" s="348"/>
      <c r="M12" s="350">
        <v>0.2</v>
      </c>
      <c r="N12" s="348">
        <v>12.9</v>
      </c>
      <c r="O12" s="348">
        <v>7.1</v>
      </c>
      <c r="P12" s="348">
        <v>7.1</v>
      </c>
      <c r="Q12" s="348">
        <v>0.6</v>
      </c>
      <c r="R12" s="351"/>
      <c r="S12" s="352">
        <f t="shared" si="3"/>
        <v>92.6</v>
      </c>
    </row>
    <row r="13" spans="1:19" ht="12.75">
      <c r="A13" s="344">
        <v>4</v>
      </c>
      <c r="B13" s="345" t="s">
        <v>576</v>
      </c>
      <c r="C13" s="346">
        <v>1</v>
      </c>
      <c r="D13" s="347"/>
      <c r="E13" s="353">
        <v>43.9</v>
      </c>
      <c r="F13" s="349">
        <f t="shared" si="2"/>
        <v>0</v>
      </c>
      <c r="G13" s="348"/>
      <c r="H13" s="348"/>
      <c r="I13" s="348"/>
      <c r="J13" s="348"/>
      <c r="K13" s="348"/>
      <c r="L13" s="348"/>
      <c r="M13" s="350">
        <v>0.2</v>
      </c>
      <c r="N13" s="348">
        <v>8.8</v>
      </c>
      <c r="O13" s="348">
        <v>4.8</v>
      </c>
      <c r="P13" s="348">
        <v>4.8</v>
      </c>
      <c r="Q13" s="348">
        <v>0.4</v>
      </c>
      <c r="R13" s="351"/>
      <c r="S13" s="352">
        <f t="shared" si="3"/>
        <v>62.699999999999996</v>
      </c>
    </row>
    <row r="14" spans="1:19" ht="25.5">
      <c r="A14" s="344">
        <v>5</v>
      </c>
      <c r="B14" s="345" t="s">
        <v>577</v>
      </c>
      <c r="C14" s="346">
        <v>1</v>
      </c>
      <c r="D14" s="347"/>
      <c r="E14" s="353">
        <v>65.5</v>
      </c>
      <c r="F14" s="349">
        <f t="shared" si="2"/>
        <v>15.7</v>
      </c>
      <c r="G14" s="348">
        <v>15.7</v>
      </c>
      <c r="H14" s="348"/>
      <c r="I14" s="348"/>
      <c r="J14" s="348"/>
      <c r="K14" s="348"/>
      <c r="L14" s="348"/>
      <c r="M14" s="350">
        <v>0.2</v>
      </c>
      <c r="N14" s="348">
        <v>13.1</v>
      </c>
      <c r="O14" s="348">
        <v>8.6</v>
      </c>
      <c r="P14" s="348">
        <v>8.6</v>
      </c>
      <c r="Q14" s="348">
        <v>0.6</v>
      </c>
      <c r="R14" s="351"/>
      <c r="S14" s="352">
        <f t="shared" si="3"/>
        <v>112.09999999999998</v>
      </c>
    </row>
    <row r="15" spans="1:19" ht="25.5">
      <c r="A15" s="344">
        <v>6</v>
      </c>
      <c r="B15" s="345" t="s">
        <v>578</v>
      </c>
      <c r="C15" s="346">
        <v>1</v>
      </c>
      <c r="D15" s="347"/>
      <c r="E15" s="348">
        <v>61.5</v>
      </c>
      <c r="F15" s="349">
        <f t="shared" si="2"/>
        <v>14.8</v>
      </c>
      <c r="G15" s="348">
        <v>14.8</v>
      </c>
      <c r="H15" s="348"/>
      <c r="I15" s="348"/>
      <c r="J15" s="348"/>
      <c r="K15" s="348"/>
      <c r="L15" s="348"/>
      <c r="M15" s="350">
        <v>0.2</v>
      </c>
      <c r="N15" s="348">
        <v>12.3</v>
      </c>
      <c r="O15" s="348">
        <v>8</v>
      </c>
      <c r="P15" s="348">
        <v>8</v>
      </c>
      <c r="Q15" s="348">
        <v>0.6</v>
      </c>
      <c r="R15" s="351"/>
      <c r="S15" s="352">
        <f t="shared" si="3"/>
        <v>105.19999999999999</v>
      </c>
    </row>
    <row r="16" spans="1:19" ht="25.5">
      <c r="A16" s="344">
        <v>7</v>
      </c>
      <c r="B16" s="345" t="s">
        <v>579</v>
      </c>
      <c r="C16" s="346">
        <v>2</v>
      </c>
      <c r="D16" s="347"/>
      <c r="E16" s="348">
        <v>92.4</v>
      </c>
      <c r="F16" s="349">
        <f t="shared" si="2"/>
        <v>31.4</v>
      </c>
      <c r="G16" s="348">
        <v>22.2</v>
      </c>
      <c r="H16" s="348"/>
      <c r="I16" s="348"/>
      <c r="J16" s="348">
        <v>9.2</v>
      </c>
      <c r="K16" s="348"/>
      <c r="L16" s="348"/>
      <c r="M16" s="350">
        <v>0.2</v>
      </c>
      <c r="N16" s="348">
        <v>18.5</v>
      </c>
      <c r="O16" s="348">
        <v>12.9</v>
      </c>
      <c r="P16" s="348">
        <v>12.9</v>
      </c>
      <c r="Q16" s="348">
        <v>0.9</v>
      </c>
      <c r="R16" s="351"/>
      <c r="S16" s="352">
        <f t="shared" si="3"/>
        <v>169.00000000000003</v>
      </c>
    </row>
    <row r="17" spans="1:19" ht="12.75">
      <c r="A17" s="344">
        <v>8</v>
      </c>
      <c r="B17" s="345" t="s">
        <v>580</v>
      </c>
      <c r="C17" s="346">
        <v>1</v>
      </c>
      <c r="D17" s="347"/>
      <c r="E17" s="348">
        <v>32.2</v>
      </c>
      <c r="F17" s="349">
        <f t="shared" si="2"/>
        <v>6.2</v>
      </c>
      <c r="G17" s="348"/>
      <c r="H17" s="348"/>
      <c r="I17" s="348"/>
      <c r="J17" s="348"/>
      <c r="K17" s="348"/>
      <c r="L17" s="348">
        <v>6.2</v>
      </c>
      <c r="M17" s="350">
        <v>0.2</v>
      </c>
      <c r="N17" s="348">
        <v>6.5</v>
      </c>
      <c r="O17" s="348">
        <v>4.1</v>
      </c>
      <c r="P17" s="348">
        <v>4.1</v>
      </c>
      <c r="Q17" s="348">
        <v>0.3</v>
      </c>
      <c r="R17" s="351"/>
      <c r="S17" s="352">
        <f t="shared" si="3"/>
        <v>53.400000000000006</v>
      </c>
    </row>
    <row r="18" spans="1:19" ht="25.5">
      <c r="A18" s="344">
        <v>9</v>
      </c>
      <c r="B18" s="345" t="s">
        <v>581</v>
      </c>
      <c r="C18" s="346">
        <v>1</v>
      </c>
      <c r="D18" s="347"/>
      <c r="E18" s="348">
        <v>43.9</v>
      </c>
      <c r="F18" s="349">
        <f t="shared" si="2"/>
        <v>10.6</v>
      </c>
      <c r="G18" s="348">
        <v>10.6</v>
      </c>
      <c r="H18" s="348"/>
      <c r="I18" s="348"/>
      <c r="J18" s="348"/>
      <c r="K18" s="348"/>
      <c r="L18" s="348"/>
      <c r="M18" s="350">
        <v>0.2</v>
      </c>
      <c r="N18" s="348">
        <v>8.8</v>
      </c>
      <c r="O18" s="348">
        <v>5.8</v>
      </c>
      <c r="P18" s="348">
        <v>5.8</v>
      </c>
      <c r="Q18" s="348">
        <v>0.4</v>
      </c>
      <c r="R18" s="351"/>
      <c r="S18" s="352">
        <f t="shared" si="3"/>
        <v>75.3</v>
      </c>
    </row>
    <row r="19" spans="1:19" ht="25.5">
      <c r="A19" s="344">
        <v>10</v>
      </c>
      <c r="B19" s="345" t="s">
        <v>582</v>
      </c>
      <c r="C19" s="346">
        <v>1</v>
      </c>
      <c r="D19" s="347"/>
      <c r="E19" s="348">
        <v>36.8</v>
      </c>
      <c r="F19" s="349">
        <f t="shared" si="2"/>
        <v>22</v>
      </c>
      <c r="G19" s="348">
        <v>8.8</v>
      </c>
      <c r="H19" s="348"/>
      <c r="I19" s="348">
        <v>8.8</v>
      </c>
      <c r="J19" s="348">
        <v>4.4</v>
      </c>
      <c r="K19" s="348"/>
      <c r="L19" s="348"/>
      <c r="M19" s="350">
        <v>0.2</v>
      </c>
      <c r="N19" s="348">
        <v>7.4</v>
      </c>
      <c r="O19" s="348">
        <v>6</v>
      </c>
      <c r="P19" s="348">
        <v>6</v>
      </c>
      <c r="Q19" s="348">
        <v>0.4</v>
      </c>
      <c r="R19" s="351"/>
      <c r="S19" s="352">
        <v>78.7</v>
      </c>
    </row>
    <row r="20" spans="1:19" ht="25.5">
      <c r="A20" s="344">
        <v>11</v>
      </c>
      <c r="B20" s="345" t="s">
        <v>583</v>
      </c>
      <c r="C20" s="346">
        <v>1</v>
      </c>
      <c r="D20" s="347"/>
      <c r="E20" s="353">
        <v>34.5</v>
      </c>
      <c r="F20" s="349">
        <f t="shared" si="2"/>
        <v>20.700000000000003</v>
      </c>
      <c r="G20" s="348">
        <v>8.3</v>
      </c>
      <c r="H20" s="348"/>
      <c r="I20" s="348">
        <v>8.3</v>
      </c>
      <c r="J20" s="348">
        <v>4.1</v>
      </c>
      <c r="K20" s="348"/>
      <c r="L20" s="348"/>
      <c r="M20" s="350">
        <v>0.2</v>
      </c>
      <c r="N20" s="348">
        <v>6.9</v>
      </c>
      <c r="O20" s="348">
        <v>5.6</v>
      </c>
      <c r="P20" s="348">
        <v>5.6</v>
      </c>
      <c r="Q20" s="348">
        <v>0.3</v>
      </c>
      <c r="R20" s="351"/>
      <c r="S20" s="352">
        <f>E20+F20+N20+P20+Q20+R20+O20</f>
        <v>73.6</v>
      </c>
    </row>
    <row r="21" spans="1:19" ht="25.5">
      <c r="A21" s="344">
        <v>12</v>
      </c>
      <c r="B21" s="345" t="s">
        <v>584</v>
      </c>
      <c r="C21" s="346">
        <v>3</v>
      </c>
      <c r="D21" s="347"/>
      <c r="E21" s="353">
        <v>90</v>
      </c>
      <c r="F21" s="349">
        <f t="shared" si="2"/>
        <v>36.2</v>
      </c>
      <c r="G21" s="348"/>
      <c r="H21" s="348">
        <v>10.8</v>
      </c>
      <c r="I21" s="348"/>
      <c r="J21" s="348"/>
      <c r="K21" s="348"/>
      <c r="L21" s="348">
        <v>25.4</v>
      </c>
      <c r="M21" s="350">
        <v>0.1</v>
      </c>
      <c r="N21" s="348">
        <v>9</v>
      </c>
      <c r="O21" s="348">
        <v>12.3</v>
      </c>
      <c r="P21" s="348">
        <v>12.3</v>
      </c>
      <c r="Q21" s="348">
        <v>0.9</v>
      </c>
      <c r="R21" s="351"/>
      <c r="S21" s="352">
        <f>E21+F21+N21+P21+Q21+R21+O21</f>
        <v>160.70000000000002</v>
      </c>
    </row>
    <row r="22" spans="1:19" ht="25.5">
      <c r="A22" s="344">
        <v>13</v>
      </c>
      <c r="B22" s="345" t="s">
        <v>585</v>
      </c>
      <c r="C22" s="346">
        <v>4</v>
      </c>
      <c r="D22" s="347"/>
      <c r="E22" s="353">
        <v>110.7</v>
      </c>
      <c r="F22" s="349">
        <f t="shared" si="2"/>
        <v>56.4</v>
      </c>
      <c r="G22" s="348"/>
      <c r="H22" s="348"/>
      <c r="I22" s="348"/>
      <c r="J22" s="348">
        <v>13.4</v>
      </c>
      <c r="K22" s="348"/>
      <c r="L22" s="348">
        <v>43</v>
      </c>
      <c r="M22" s="350">
        <v>0.2</v>
      </c>
      <c r="N22" s="348">
        <v>22.1</v>
      </c>
      <c r="O22" s="348">
        <v>17.2</v>
      </c>
      <c r="P22" s="348">
        <v>17.2</v>
      </c>
      <c r="Q22" s="348">
        <v>1</v>
      </c>
      <c r="R22" s="351"/>
      <c r="S22" s="352">
        <f>E22+F22+N22+P22+Q22+R22+O22</f>
        <v>224.59999999999997</v>
      </c>
    </row>
    <row r="23" spans="1:19" ht="26.25" customHeight="1">
      <c r="A23" s="344">
        <v>14</v>
      </c>
      <c r="B23" s="345" t="s">
        <v>586</v>
      </c>
      <c r="C23" s="346">
        <v>2</v>
      </c>
      <c r="D23" s="347"/>
      <c r="E23" s="348">
        <v>55.4</v>
      </c>
      <c r="F23" s="349">
        <f t="shared" si="2"/>
        <v>27</v>
      </c>
      <c r="G23" s="348"/>
      <c r="H23" s="348"/>
      <c r="I23" s="348"/>
      <c r="J23" s="348">
        <v>5.5</v>
      </c>
      <c r="K23" s="348"/>
      <c r="L23" s="348">
        <v>21.5</v>
      </c>
      <c r="M23" s="350">
        <v>0.1</v>
      </c>
      <c r="N23" s="348">
        <v>5.5</v>
      </c>
      <c r="O23" s="348">
        <v>8</v>
      </c>
      <c r="P23" s="348">
        <v>8</v>
      </c>
      <c r="Q23" s="348">
        <v>0.5</v>
      </c>
      <c r="R23" s="351"/>
      <c r="S23" s="352">
        <f>E23+F23+N23+P23+Q23+R23+O23</f>
        <v>104.4</v>
      </c>
    </row>
    <row r="24" ht="12.75">
      <c r="S24" s="354"/>
    </row>
    <row r="25" ht="12.75">
      <c r="S25" s="354"/>
    </row>
    <row r="26" ht="12.75">
      <c r="S26" s="354"/>
    </row>
    <row r="27" ht="12.75">
      <c r="S27" s="354"/>
    </row>
    <row r="28" spans="2:19" ht="12.75">
      <c r="B28" t="s">
        <v>87</v>
      </c>
      <c r="C28" s="355" t="s">
        <v>587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</row>
    <row r="29" spans="3:19" ht="12.75"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</row>
    <row r="30" spans="2:19" ht="26.25" customHeight="1">
      <c r="B30" t="s">
        <v>588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</row>
  </sheetData>
  <sheetProtection selectLockedCells="1" selectUnlockedCells="1"/>
  <mergeCells count="19">
    <mergeCell ref="M6:N6"/>
    <mergeCell ref="O6:O8"/>
    <mergeCell ref="P6:P8"/>
    <mergeCell ref="Q6:Q8"/>
    <mergeCell ref="C7:C8"/>
    <mergeCell ref="F7:F8"/>
    <mergeCell ref="G7:L7"/>
    <mergeCell ref="M7:M8"/>
    <mergeCell ref="N7:N8"/>
    <mergeCell ref="O1:S1"/>
    <mergeCell ref="A3:S3"/>
    <mergeCell ref="A5:A8"/>
    <mergeCell ref="B5:B8"/>
    <mergeCell ref="C5:D6"/>
    <mergeCell ref="E5:E8"/>
    <mergeCell ref="F5:Q5"/>
    <mergeCell ref="R5:R8"/>
    <mergeCell ref="S5:S8"/>
    <mergeCell ref="F6:L6"/>
  </mergeCells>
  <printOptions/>
  <pageMargins left="0.19652777777777777" right="0" top="0" bottom="0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Шкап І.А.</cp:lastModifiedBy>
  <dcterms:created xsi:type="dcterms:W3CDTF">2017-07-04T09:33:11Z</dcterms:created>
  <dcterms:modified xsi:type="dcterms:W3CDTF">2017-07-04T09:33:14Z</dcterms:modified>
  <cp:category/>
  <cp:version/>
  <cp:contentType/>
  <cp:contentStatus/>
</cp:coreProperties>
</file>