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activeTab="0"/>
  </bookViews>
  <sheets>
    <sheet name="Лист1" sheetId="1" r:id="rId1"/>
  </sheets>
  <definedNames>
    <definedName name="_xlnm.Print_Titles" localSheetId="0">'Лист1'!$6:$8</definedName>
    <definedName name="_xlnm.Print_Area" localSheetId="0">'Лист1'!$A$1:$K$243</definedName>
  </definedNames>
  <calcPr fullCalcOnLoad="1"/>
</workbook>
</file>

<file path=xl/sharedStrings.xml><?xml version="1.0" encoding="utf-8"?>
<sst xmlns="http://schemas.openxmlformats.org/spreadsheetml/2006/main" count="339" uniqueCount="327">
  <si>
    <t xml:space="preserve">Найменування </t>
  </si>
  <si>
    <t>Загальний фонд</t>
  </si>
  <si>
    <t>Спеціальний фонд</t>
  </si>
  <si>
    <t>Разом</t>
  </si>
  <si>
    <t>виконано з початку року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</si>
  <si>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</si>
  <si>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План з урахуванням змін</t>
  </si>
  <si>
    <t>Інші субвенції</t>
  </si>
  <si>
    <t>ВИДАТКИ</t>
  </si>
  <si>
    <t>Житлово-комунальне господарство</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</si>
  <si>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</si>
  <si>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</si>
  <si>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КРЕДИТУВАННЯ</t>
  </si>
  <si>
    <t>ФІНАНСУВАННЯ</t>
  </si>
  <si>
    <t>від ____________ № ________</t>
  </si>
  <si>
    <t>Проведення навчально-тренувальних зборів і змагань з неолімпійських видів спорту</t>
  </si>
  <si>
    <t>Обслуговування боргу</t>
  </si>
  <si>
    <t xml:space="preserve">Відсоток виконання,% </t>
  </si>
  <si>
    <t xml:space="preserve">Відсоток виконання, % </t>
  </si>
  <si>
    <t xml:space="preserve"> Додаток </t>
  </si>
  <si>
    <t>Державне управління</t>
  </si>
  <si>
    <t>Житомирської міської ради</t>
  </si>
  <si>
    <t xml:space="preserve">Директор департаменту бюджету та фінансів                            </t>
  </si>
  <si>
    <t>грн.</t>
  </si>
  <si>
    <t>С.П.Гаращук</t>
  </si>
  <si>
    <t>Організація та проведення громадських робіт</t>
  </si>
  <si>
    <t>Благоустрій міст, сіл, селищ</t>
  </si>
  <si>
    <t>Проведення навчально-тренувальних зборів і змагань та заходів з інвалідного спорту</t>
  </si>
  <si>
    <t>Охорона навколишнього природного середовища та ядерна безпека</t>
  </si>
  <si>
    <t>Збереження природно-заповідного фонду</t>
  </si>
  <si>
    <t>Інші природоохоронні заходи</t>
  </si>
  <si>
    <t>ДОХОДИ</t>
  </si>
  <si>
    <t>Податкові надходження</t>
  </si>
  <si>
    <t>Податки на доходи, податки на прибуток, податки на збільшення ринкової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</si>
  <si>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</si>
  <si>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</si>
  <si>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</si>
  <si>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</si>
  <si>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</si>
  <si>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п.164.2.19 Податкового кодексу</t>
  </si>
  <si>
    <t>Податок на прибуток підприємств</t>
  </si>
  <si>
    <t>Податок на прибуток підприємств та фінансових установ комунальної власності</t>
  </si>
  <si>
    <t>Податок з власників наземних транспортних засобів та інших самохідних машин і механізмів (юридичних осіб)</t>
  </si>
  <si>
    <t>Внутрішні податки на товари та послуги</t>
  </si>
  <si>
    <t>Акцизний податок з реалізації суб"єктами господарювання роздрібної торгівлі підакцизних товарів</t>
  </si>
  <si>
    <t>Місцеві податки і збори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</si>
  <si>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</si>
  <si>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</si>
  <si>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</si>
  <si>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</si>
  <si>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</si>
  <si>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</si>
  <si>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</si>
  <si>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</si>
  <si>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</si>
  <si>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</si>
  <si>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</si>
  <si>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Туристичний збір</t>
  </si>
  <si>
    <t>Туристичний збір, сплачений юридичними особами</t>
  </si>
  <si>
    <t>Туристичний збір, сплачений фізичними особами</t>
  </si>
  <si>
    <t>Збір за провадження деяких видів підприємницької діяльності, що справлявся до 1 січня 2015 року</t>
  </si>
  <si>
    <t>Збір за провадження торговельної діяльності (роздрібна торгівля), сплачений фізичними особами, що справлявся до 1 січня 2015 року</t>
  </si>
  <si>
    <t>Збір за провадження торговельної діяльності (роздрібна торгівля), сплачений юридичними особами, що справлявся до 1 січня 2015 року</t>
  </si>
  <si>
    <t>Збір за провадження торговельної діяльності (ресторанне господарство), сплачений фізичними особами, що справлявся до 1 січня 2015 року</t>
  </si>
  <si>
    <t>Збір за провадження торговельної діяльності (оптова торгівля), сплачений юридичними особами, що справлявся до 1 січня 2015 року</t>
  </si>
  <si>
    <t>Збір за провадження торговельної діяльності (ресторанне господарство), сплачений юридичними особами, що справлявся до 1 січня 2015 року</t>
  </si>
  <si>
    <t>Збір за провадження діяльності з надання платних послуг, сплачений юридичними особами, що справлявся до 1 січня 2015 року</t>
  </si>
  <si>
    <t xml:space="preserve">Єдиний податок </t>
  </si>
  <si>
    <t xml:space="preserve">Єдиний податок з фізичних осіб, нархований до 1 січня 2015 року </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</si>
  <si>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</si>
  <si>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</si>
  <si>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</si>
  <si>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</si>
  <si>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</si>
  <si>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Надходжження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</si>
  <si>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</si>
  <si>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</si>
  <si>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 особам</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</si>
  <si>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</si>
  <si>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</si>
  <si>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</si>
  <si>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</si>
  <si>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</si>
  <si>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санкцїї</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</si>
  <si>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</si>
  <si>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</si>
  <si>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</si>
  <si>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</si>
  <si>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</si>
  <si>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</si>
  <si>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за нерухоме майно та їх обтяжень і державної реєстрації юриджичних осіб, фізичних осіб - підприємств та громадських формувань, а також плата за надання інших</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</si>
  <si>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</si>
  <si>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</si>
  <si>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</si>
  <si>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</si>
  <si>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</si>
  <si>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</si>
  <si>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</si>
  <si>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</si>
  <si>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</si>
  <si>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</si>
  <si>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</si>
  <si>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</si>
  <si>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</si>
  <si>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власнихнадходжень бюджетних установ</t>
  </si>
  <si>
    <t>Доходи від операцій з капіталом</t>
  </si>
  <si>
    <t>Надходження від продажу основного капіталу</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</si>
  <si>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</si>
  <si>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</si>
  <si>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</si>
  <si>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</si>
  <si>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 xml:space="preserve">Кошти від продажу землі </t>
  </si>
  <si>
    <t>Разом доходів</t>
  </si>
  <si>
    <t>Офіційні трансферти</t>
  </si>
  <si>
    <t>Субвенції</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</si>
  <si>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</si>
  <si>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Освітня субвенція з державного бюджету місцевим бюджетам </t>
  </si>
  <si>
    <t xml:space="preserve">Медична субвенція з державного бюджету місцевим бюджетам </t>
  </si>
  <si>
    <t>Всього доходів</t>
  </si>
  <si>
    <t>Від урядів зарубіжних                                    країн та міжнародних організацій</t>
  </si>
  <si>
    <t xml:space="preserve">Гранти (дарунки), що надійшли до бюджетів усіх рівнів </t>
  </si>
  <si>
    <t xml:space="preserve">Разом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</si>
  <si>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</si>
  <si>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</si>
  <si>
    <t>до рішення  міської ради</t>
  </si>
  <si>
    <t>Секретар міської ради</t>
  </si>
  <si>
    <t>Н.М.Чиж</t>
  </si>
  <si>
    <t>0100</t>
  </si>
  <si>
    <t>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</si>
  <si>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0170</t>
  </si>
  <si>
    <t>Керівництво і управління у відповідній сфері у містах республіканського Автономної Республіки Крим та обласного значення</t>
  </si>
  <si>
    <t>0180</t>
  </si>
  <si>
    <t>Освіта</t>
  </si>
  <si>
    <t>1000</t>
  </si>
  <si>
    <t>Дошкільна освіта</t>
  </si>
  <si>
    <t>1010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</si>
  <si>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гімназіями,колегіумами</t>
  </si>
  <si>
    <t>1020</t>
  </si>
  <si>
    <t>Надання загальної середньої освіти вечірніми (змінними) школами</t>
  </si>
  <si>
    <t>1030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</si>
  <si>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</si>
  <si>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</si>
  <si>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позашкільної освіти позашкільними закладами освіти, заходи із позашкільної роботи з дітьми</t>
  </si>
  <si>
    <t>1090</t>
  </si>
  <si>
    <t xml:space="preserve">Підготовка робітничих кадрів професійно-технічними закладами та іншими закладами освіти </t>
  </si>
  <si>
    <t>1100</t>
  </si>
  <si>
    <t>Методичне забезпечення діяльності навчальних закладів та інші заходи в галузі освіти</t>
  </si>
  <si>
    <t>1170</t>
  </si>
  <si>
    <t>Централізоване ведення бухгалтерського обліку</t>
  </si>
  <si>
    <t>1190</t>
  </si>
  <si>
    <t>Здійснення  централізованого господарського обслуговування</t>
  </si>
  <si>
    <t>1200</t>
  </si>
  <si>
    <t>Утримання інших закладів освіти</t>
  </si>
  <si>
    <t>1210</t>
  </si>
  <si>
    <t>Надання допомоги дітям-сиротам і дітям, позбавленим батьківського піклування, яким виповнюється 18 років</t>
  </si>
  <si>
    <t>1230</t>
  </si>
  <si>
    <t>Охорона здоров`я</t>
  </si>
  <si>
    <t>2000</t>
  </si>
  <si>
    <t>Багатопрофільна стаціонарна медична допомога населенню</t>
  </si>
  <si>
    <t>2010</t>
  </si>
  <si>
    <t>Надання стоматологічної допомоги населенню</t>
  </si>
  <si>
    <t>2140</t>
  </si>
  <si>
    <t>Інформаційно-методичне та просвітницьке забезпечення в галузі охорони здоров'я</t>
  </si>
  <si>
    <t>2170</t>
  </si>
  <si>
    <t>Інші заходи в галузі охорони здоров`я</t>
  </si>
  <si>
    <t>2220</t>
  </si>
  <si>
    <t>Соціальний захист та соціальне забезпечення</t>
  </si>
  <si>
    <t>3000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</si>
  <si>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</si>
  <si>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</si>
  <si>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3011</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</si>
  <si>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</si>
  <si>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3038</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</si>
  <si>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</si>
  <si>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</si>
  <si>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</si>
  <si>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Надання реабілітаційних послуг інвалідам та дітям-інвалідам</t>
  </si>
  <si>
    <t>3105</t>
  </si>
  <si>
    <t>Здійснення соціальної роботи з вразливими категоріями населення</t>
  </si>
  <si>
    <t>Центри соціальних служб для сім'ї, дітей та молоді</t>
  </si>
  <si>
    <t>3131</t>
  </si>
  <si>
    <t>Програми і заходи центрів соціальних служб для сім'ї, дітей та молоді</t>
  </si>
  <si>
    <t>3132</t>
  </si>
  <si>
    <t>Заходи державної політики з питань сім'ї</t>
  </si>
  <si>
    <t>3134</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</si>
  <si>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</si>
  <si>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</si>
  <si>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3141</t>
  </si>
  <si>
    <t>Утримання клубів для підлітків за місцем проживання</t>
  </si>
  <si>
    <t>3142</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</si>
  <si>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</si>
  <si>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</si>
  <si>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</si>
  <si>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</si>
  <si>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3202</t>
  </si>
  <si>
    <t>3240</t>
  </si>
  <si>
    <t>Інші видатки на соціальний захист населення  </t>
  </si>
  <si>
    <t>3400</t>
  </si>
  <si>
    <t>Культура і мистецтво</t>
  </si>
  <si>
    <t>4000</t>
  </si>
  <si>
    <t>Фiлармонiї, музичнi колективи i ансамблі та iншi мистецькі  заклади та заходи</t>
  </si>
  <si>
    <t>4030</t>
  </si>
  <si>
    <t>Бiблiотеки</t>
  </si>
  <si>
    <t>4060</t>
  </si>
  <si>
    <t>Палаци i будинки культури, клуби та iншi заклади клубного типу</t>
  </si>
  <si>
    <t>4090</t>
  </si>
  <si>
    <t>Школи естетичного виховання дiтей</t>
  </si>
  <si>
    <t>4100</t>
  </si>
  <si>
    <t>Кiнематографiя</t>
  </si>
  <si>
    <t>4110</t>
  </si>
  <si>
    <t>Iншi культурно-освiтнi заклади та заходи</t>
  </si>
  <si>
    <t>4200</t>
  </si>
  <si>
    <t>Фізична культура і спорт</t>
  </si>
  <si>
    <t>5000</t>
  </si>
  <si>
    <t>Проведення спортивної роботи в регіоні</t>
  </si>
  <si>
    <t>Проведення навчально-тренувальних зборів і змагань з олімпійських видів спорту</t>
  </si>
  <si>
    <t>5011</t>
  </si>
  <si>
    <t>5012</t>
  </si>
  <si>
    <t>5022</t>
  </si>
  <si>
    <t>Розвиток дитячо-юнацького та резервного спорту</t>
  </si>
  <si>
    <t>Утримання та навчально-тренувальна робота комунальних дитячо-юнацьких спортивних шкіл</t>
  </si>
  <si>
    <t>5031</t>
  </si>
  <si>
    <t>Підтримка фізкультурно-спортивного руху</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</si>
  <si>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</si>
  <si>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5052</t>
  </si>
  <si>
    <t>6000</t>
  </si>
  <si>
    <t>Забезпечення надійного та безперебійного функціонування житлово-експлуатаційного господарства</t>
  </si>
  <si>
    <t>6010</t>
  </si>
  <si>
    <t>Капітальний ремонт об’єктів житлового господарства</t>
  </si>
  <si>
    <t xml:space="preserve">Капітальний ремонт житлового фонду </t>
  </si>
  <si>
    <t>6021</t>
  </si>
  <si>
    <t xml:space="preserve">Капітальний ремонт житлового фонду об'єднань співвласників багатоквартирних будинків  </t>
  </si>
  <si>
    <t>6022</t>
  </si>
  <si>
    <t>Фінансова підтримка об’єктів комунального господарства</t>
  </si>
  <si>
    <t xml:space="preserve">Забезпечення функціонування теплових мереж </t>
  </si>
  <si>
    <t>6051</t>
  </si>
  <si>
    <t>Забезпечення функціонування водопровідно-каналізаційного господарства</t>
  </si>
  <si>
    <t>6052</t>
  </si>
  <si>
    <t>6060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</si>
  <si>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</si>
  <si>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</si>
  <si>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Будівництво</t>
  </si>
  <si>
    <t>6300</t>
  </si>
  <si>
    <t>Реалізація заходів щодо інвестиційного розвитку території</t>
  </si>
  <si>
    <t>6310</t>
  </si>
  <si>
    <t>Проведення невідкладних відновлювальних робіт, будівництво та реконструкція лікарень загального профілю</t>
  </si>
  <si>
    <t>6360</t>
  </si>
  <si>
    <t>Збереження пам’яток історії та культури</t>
  </si>
  <si>
    <t>Збереження, розвиток, реконструкція та реставрація  пам’яток історії та культури</t>
  </si>
  <si>
    <t>6421</t>
  </si>
  <si>
    <t>Операційні видатки - паспортизація, інвентаризація пам'яток архітектури, премії в галузі архітектури</t>
  </si>
  <si>
    <t>6422</t>
  </si>
  <si>
    <t>Транспорт, дорожнє господарство, зв`язок, телекомунікації та інформатика</t>
  </si>
  <si>
    <t>6600</t>
  </si>
  <si>
    <t>Утримання та розвиток інфраструктури доріг</t>
  </si>
  <si>
    <t>6650</t>
  </si>
  <si>
    <t>Засоби масової інформації</t>
  </si>
  <si>
    <t>7200</t>
  </si>
  <si>
    <t>Підтримка засобів масової інформації</t>
  </si>
  <si>
    <t>Підтримка періодичних видань (газет та журналів)</t>
  </si>
  <si>
    <t>7212</t>
  </si>
  <si>
    <t>Інші послуги, пов`язані з економічною діяльністю</t>
  </si>
  <si>
    <t>7400</t>
  </si>
  <si>
    <t>Заходи з енергозбереження</t>
  </si>
  <si>
    <t>7410</t>
  </si>
  <si>
    <t>Сприяння розвитку малого та середнього підприємництва</t>
  </si>
  <si>
    <t>7450</t>
  </si>
  <si>
    <t>Внески до статутного капіталу суб’єктів господарювання</t>
  </si>
  <si>
    <t>7470</t>
  </si>
  <si>
    <t>Інші заходи, пов'язані з економічною діяльністю</t>
  </si>
  <si>
    <t>7500</t>
  </si>
  <si>
    <t>7600</t>
  </si>
  <si>
    <t>Охорона і раціональне використання водних ресурсів </t>
  </si>
  <si>
    <t>7611</t>
  </si>
  <si>
    <t>7630</t>
  </si>
  <si>
    <t>7700</t>
  </si>
  <si>
    <t>Запобігання та ліквідація надзвичайних ситуацій та наслідків стихійного лиха</t>
  </si>
  <si>
    <t>7800</t>
  </si>
  <si>
    <t>Видатки на запобігання та ліквідацію надзвичайних ситуацій та наслідків стихійного лиха</t>
  </si>
  <si>
    <t>7810</t>
  </si>
  <si>
    <t>Організація рятування на водах</t>
  </si>
  <si>
    <t>7840</t>
  </si>
  <si>
    <t>Видатки, не віднесені до основних груп</t>
  </si>
  <si>
    <t>8000</t>
  </si>
  <si>
    <t>Резервний фонд </t>
  </si>
  <si>
    <t>8010</t>
  </si>
  <si>
    <t>Надання та повернення пільгового довгострокового кредиту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</si>
  <si>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</si>
  <si>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8108</t>
  </si>
  <si>
    <t>8120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</si>
  <si>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</si>
  <si>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8260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</si>
  <si>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</si>
  <si>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8320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</si>
  <si>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</si>
  <si>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8340</t>
  </si>
  <si>
    <t>Субвенція з місцевого бюджету державному бюджету на виконання програм соціально-економічного та культурного розвитку регіонів </t>
  </si>
  <si>
    <t>8370</t>
  </si>
  <si>
    <t>Інші видатки</t>
  </si>
  <si>
    <t>8600</t>
  </si>
  <si>
    <t>8800</t>
  </si>
  <si>
    <t>9010</t>
  </si>
  <si>
    <t>Цільові фонди</t>
  </si>
  <si>
    <t>9100</t>
  </si>
  <si>
    <t>9110</t>
  </si>
  <si>
    <t>Реверсна дотація </t>
  </si>
  <si>
    <t>Здійснення фізкультурно-спортивної та реабілітаційної роботи серед інвалідів</t>
  </si>
  <si>
    <t>Код типової програмної класифікації видатків та кредитування місцевих бюджетів</t>
  </si>
  <si>
    <t>Акцизний податок з вироблених в Україні підакцихних товарів (продукції)</t>
  </si>
  <si>
    <t>Пальне</t>
  </si>
  <si>
    <t>Акцизний податок з ввезених на митну територію України підакцихних товарів (продукції)</t>
  </si>
  <si>
    <t>Збір за провадження торговельної діяльності (оптова торгівля), сплачений фізичними особами, що справлявся до 1 січня 2015 року</t>
  </si>
  <si>
    <t>Міжбюджетні трансферти</t>
  </si>
  <si>
    <t>Разом видатків без врахування міжбюджетних трансфертів</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</si>
  <si>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</si>
  <si>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Звіт про виконання міського бюджету за  1 півріччя 2017 року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</si>
  <si>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</si>
  <si>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здійснення заходів щодо соціально-економічного розвитку окремих територій</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</si>
  <si>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</si>
  <si>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</si>
  <si>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</si>
  <si>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Компенсаційні виплати за пільговий проїзд електротранспортом окремим категоріям громадян на залізничному транспорті</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</si>
  <si>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</si>
  <si>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</si>
  <si>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Збір за провадження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</si>
  <si>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Податки та збори, не віднесені до інших категорій</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</si>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</sst>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_-* #,##0.0_р_._-;\-* #,##0.0_р_._-;_-* &quot;-&quot;?_р_._-;_-@_-"/>
    <numFmt numFmtId="195" formatCode="#,##0.0_р_."/>
    <numFmt numFmtId="196" formatCode="#,##0_р_."/>
    <numFmt numFmtId="197" formatCode="#,##0.00_р_."/>
    <numFmt numFmtId="198" formatCode="#,##0.0_ ;\-#,##0.0\ "/>
    <numFmt numFmtId="199" formatCode="#0.00"/>
  </numFmts>
  <fonts count="61">
    <font>
      <sz val="10"/>
      <name val="Arial Cyr"/>
      <family val="0"/>
    </font>
    <font>
      <b/>
      <sz val="12"/>
      <name val="Times New Roman"/>
      <family val="1"/>
    </font>
    <font>
      <b/>
      <sz val="14"/>
      <name val="Times New Roman"/>
      <family val="1"/>
    </font>
    <font>
      <u val="single"/>
      <sz val="10"/>
      <color indexed="12"/>
      <name val="Arial Cyr"/>
      <family val="0"/>
    </font>
    <font>
      <u val="single"/>
      <sz val="10"/>
      <color indexed="36"/>
      <name val="Arial Cyr"/>
      <family val="0"/>
    </font>
    <font>
      <b/>
      <sz val="11"/>
      <name val="Constantia"/>
      <family val="1"/>
    </font>
    <font>
      <sz val="14"/>
      <name val="Times New Roman"/>
      <family val="1"/>
    </font>
    <font>
      <sz val="14"/>
      <name val="Arial Cyr"/>
      <family val="0"/>
    </font>
    <font>
      <b/>
      <sz val="14"/>
      <name val="Constantia"/>
      <family val="1"/>
    </font>
    <font>
      <sz val="13"/>
      <name val="Times New Roman"/>
      <family val="1"/>
    </font>
    <font>
      <b/>
      <sz val="16"/>
      <name val="Times New Roman"/>
      <family val="1"/>
    </font>
    <font>
      <sz val="16"/>
      <name val="Arial Cyr"/>
      <family val="0"/>
    </font>
    <font>
      <b/>
      <sz val="16"/>
      <name val="Constantia"/>
      <family val="1"/>
    </font>
    <font>
      <sz val="16"/>
      <name val="Times New Roman"/>
      <family val="1"/>
    </font>
    <font>
      <b/>
      <sz val="14"/>
      <color indexed="8"/>
      <name val="Times New Roman"/>
      <family val="1"/>
    </font>
    <font>
      <b/>
      <sz val="10"/>
      <name val="Times New Roman"/>
      <family val="1"/>
    </font>
    <font>
      <b/>
      <sz val="11"/>
      <name val="Times New Roman"/>
      <family val="1"/>
    </font>
    <font>
      <b/>
      <sz val="14"/>
      <color indexed="10"/>
      <name val="Times New Roman"/>
      <family val="1"/>
    </font>
    <font>
      <sz val="14"/>
      <color indexed="8"/>
      <name val="Times New Roman"/>
      <family val="1"/>
    </font>
    <font>
      <i/>
      <sz val="14"/>
      <name val="Times New Roman"/>
      <family val="1"/>
    </font>
    <font>
      <b/>
      <sz val="10"/>
      <name val="Arial Cyr"/>
      <family val="0"/>
    </font>
    <font>
      <i/>
      <sz val="14"/>
      <color indexed="8"/>
      <name val="Times New Roman"/>
      <family val="1"/>
    </font>
    <font>
      <b/>
      <i/>
      <sz val="14"/>
      <name val="Times New Roman"/>
      <family val="1"/>
    </font>
    <font>
      <i/>
      <sz val="10"/>
      <name val="Arial Cyr"/>
      <family val="0"/>
    </font>
    <font>
      <b/>
      <i/>
      <sz val="14"/>
      <color indexed="8"/>
      <name val="Times New Roman"/>
      <family val="1"/>
    </font>
    <font>
      <b/>
      <sz val="14"/>
      <name val="Arial Cyr"/>
      <family val="0"/>
    </font>
    <font>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xf>
    <xf numFmtId="0" fontId="1"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6" fillId="0" borderId="10" xfId="0" applyFont="1" applyFill="1" applyBorder="1" applyAlignment="1">
      <alignment horizontal="center" vertical="center" wrapText="1"/>
    </xf>
    <xf numFmtId="193" fontId="0" fillId="0" borderId="0" xfId="0" applyNumberFormat="1" applyFont="1" applyFill="1" applyAlignment="1">
      <alignment/>
    </xf>
    <xf numFmtId="0" fontId="6" fillId="0" borderId="0" xfId="0" applyFont="1" applyFill="1" applyAlignment="1">
      <alignment/>
    </xf>
    <xf numFmtId="193" fontId="6" fillId="0" borderId="0" xfId="0" applyNumberFormat="1" applyFont="1" applyFill="1" applyAlignment="1">
      <alignment/>
    </xf>
    <xf numFmtId="193" fontId="11" fillId="0" borderId="0" xfId="0" applyNumberFormat="1" applyFont="1" applyFill="1" applyAlignment="1">
      <alignment/>
    </xf>
    <xf numFmtId="0" fontId="11" fillId="0" borderId="0" xfId="0" applyFont="1" applyFill="1" applyAlignment="1">
      <alignment/>
    </xf>
    <xf numFmtId="193" fontId="8" fillId="0" borderId="0" xfId="0" applyNumberFormat="1" applyFont="1" applyFill="1" applyAlignment="1">
      <alignment horizontal="left" vertical="center"/>
    </xf>
    <xf numFmtId="193" fontId="0" fillId="0" borderId="0" xfId="0" applyNumberFormat="1" applyFont="1" applyFill="1" applyAlignment="1">
      <alignment horizontal="left"/>
    </xf>
    <xf numFmtId="0" fontId="6" fillId="0"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4" fontId="6"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93" fontId="12" fillId="0" borderId="0" xfId="0" applyNumberFormat="1" applyFont="1" applyFill="1" applyAlignment="1">
      <alignment horizontal="left" vertical="center"/>
    </xf>
    <xf numFmtId="4" fontId="6" fillId="0" borderId="0" xfId="0" applyNumberFormat="1" applyFont="1" applyFill="1" applyBorder="1" applyAlignment="1">
      <alignment horizontal="center" vertical="center" wrapText="1"/>
    </xf>
    <xf numFmtId="0" fontId="13" fillId="0" borderId="0" xfId="0" applyFont="1" applyFill="1" applyAlignment="1">
      <alignment horizontal="center"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4" fontId="18" fillId="0" borderId="10" xfId="0" applyNumberFormat="1" applyFont="1" applyFill="1" applyBorder="1" applyAlignment="1">
      <alignment horizontal="center" vertical="center" wrapText="1"/>
    </xf>
    <xf numFmtId="193" fontId="18"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horizontal="distributed" vertical="center" wrapText="1"/>
    </xf>
    <xf numFmtId="0" fontId="1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193" fontId="17" fillId="0" borderId="12" xfId="0" applyNumberFormat="1" applyFont="1" applyFill="1" applyBorder="1" applyAlignment="1">
      <alignment horizontal="center" vertical="center" wrapText="1"/>
    </xf>
    <xf numFmtId="193" fontId="17" fillId="0" borderId="13" xfId="0" applyNumberFormat="1"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0" fontId="9" fillId="0" borderId="0" xfId="0" applyFont="1" applyFill="1" applyAlignment="1">
      <alignment horizontal="left" vertical="top" wrapText="1"/>
    </xf>
    <xf numFmtId="4" fontId="14" fillId="0" borderId="10" xfId="0" applyNumberFormat="1" applyFont="1" applyFill="1" applyBorder="1" applyAlignment="1">
      <alignment horizontal="center" vertical="center" wrapText="1"/>
    </xf>
    <xf numFmtId="193" fontId="14" fillId="0" borderId="10"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9" fillId="0" borderId="10" xfId="0" applyFont="1" applyFill="1" applyBorder="1" applyAlignment="1">
      <alignment vertical="center" wrapText="1"/>
    </xf>
    <xf numFmtId="0" fontId="20" fillId="0" borderId="0" xfId="0" applyFont="1" applyFill="1" applyAlignment="1">
      <alignment/>
    </xf>
    <xf numFmtId="4" fontId="21"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3" fillId="0" borderId="0" xfId="0" applyFont="1" applyFill="1" applyAlignment="1">
      <alignment/>
    </xf>
    <xf numFmtId="0" fontId="1" fillId="0" borderId="0" xfId="0" applyFont="1" applyFill="1" applyAlignment="1">
      <alignment horizontal="center" vertical="top" wrapText="1"/>
    </xf>
    <xf numFmtId="49" fontId="2" fillId="0" borderId="10" xfId="0" applyNumberFormat="1" applyFont="1" applyFill="1" applyBorder="1" applyAlignment="1">
      <alignment horizontal="center" vertical="center"/>
    </xf>
    <xf numFmtId="0" fontId="6" fillId="0" borderId="10" xfId="0" applyFont="1" applyFill="1" applyBorder="1" applyAlignment="1" quotePrefix="1">
      <alignment horizontal="center" vertical="center"/>
    </xf>
    <xf numFmtId="0" fontId="2" fillId="0" borderId="10" xfId="0" applyFont="1" applyFill="1" applyBorder="1" applyAlignment="1" quotePrefix="1">
      <alignment horizontal="center" vertical="center"/>
    </xf>
    <xf numFmtId="49" fontId="6" fillId="0" borderId="10" xfId="0" applyNumberFormat="1" applyFont="1" applyFill="1" applyBorder="1" applyAlignment="1" quotePrefix="1">
      <alignment horizontal="center" vertical="center"/>
    </xf>
    <xf numFmtId="0" fontId="19" fillId="0" borderId="10" xfId="0" applyFont="1" applyFill="1" applyBorder="1" applyAlignment="1" quotePrefix="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horizontal="center"/>
    </xf>
    <xf numFmtId="0" fontId="2" fillId="0" borderId="10" xfId="0" applyFont="1" applyFill="1" applyBorder="1" applyAlignment="1">
      <alignment vertical="center"/>
    </xf>
    <xf numFmtId="0" fontId="19" fillId="0" borderId="10" xfId="0" applyFont="1" applyFill="1" applyBorder="1" applyAlignment="1">
      <alignment horizontal="justify" vertical="center" wrapText="1"/>
    </xf>
    <xf numFmtId="4" fontId="19" fillId="0" borderId="10" xfId="0" applyNumberFormat="1" applyFont="1" applyFill="1" applyBorder="1" applyAlignment="1">
      <alignment horizontal="center" vertical="center" wrapText="1"/>
    </xf>
    <xf numFmtId="193" fontId="21" fillId="0" borderId="10" xfId="0" applyNumberFormat="1" applyFont="1" applyFill="1" applyBorder="1" applyAlignment="1">
      <alignment horizontal="center" vertical="center" wrapText="1"/>
    </xf>
    <xf numFmtId="193"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193" fontId="25" fillId="0" borderId="10" xfId="0" applyNumberFormat="1" applyFont="1" applyFill="1" applyBorder="1" applyAlignment="1">
      <alignment horizontal="center" vertical="center"/>
    </xf>
    <xf numFmtId="0" fontId="0" fillId="0" borderId="10" xfId="0" applyFont="1" applyFill="1" applyBorder="1" applyAlignment="1">
      <alignment horizontal="center"/>
    </xf>
    <xf numFmtId="0" fontId="18"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4" fontId="17" fillId="0" borderId="10" xfId="0" applyNumberFormat="1" applyFont="1" applyFill="1" applyBorder="1" applyAlignment="1">
      <alignment horizontal="center" vertical="center" wrapText="1"/>
    </xf>
    <xf numFmtId="193" fontId="1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93" fontId="26" fillId="0" borderId="10" xfId="0" applyNumberFormat="1" applyFont="1" applyFill="1" applyBorder="1" applyAlignment="1">
      <alignment horizontal="center" vertical="center" wrapText="1"/>
    </xf>
    <xf numFmtId="4" fontId="26" fillId="33" borderId="10" xfId="0" applyNumberFormat="1" applyFont="1" applyFill="1" applyBorder="1" applyAlignment="1">
      <alignment horizontal="center" vertical="center" wrapText="1"/>
    </xf>
    <xf numFmtId="193" fontId="17" fillId="33" borderId="10" xfId="0" applyNumberFormat="1" applyFont="1" applyFill="1" applyBorder="1" applyAlignment="1">
      <alignment horizontal="center" vertical="center" wrapText="1"/>
    </xf>
    <xf numFmtId="193" fontId="26" fillId="33"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193" fontId="18" fillId="0"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4" fontId="18" fillId="34" borderId="10" xfId="0" applyNumberFormat="1" applyFont="1" applyFill="1" applyBorder="1" applyAlignment="1">
      <alignment horizontal="center" vertical="center" wrapText="1"/>
    </xf>
    <xf numFmtId="4" fontId="26" fillId="34" borderId="10" xfId="0" applyNumberFormat="1" applyFont="1" applyFill="1" applyBorder="1" applyAlignment="1">
      <alignment horizontal="center" vertical="center" wrapText="1"/>
    </xf>
    <xf numFmtId="193" fontId="17" fillId="34" borderId="10" xfId="0" applyNumberFormat="1" applyFont="1" applyFill="1" applyBorder="1" applyAlignment="1">
      <alignment horizontal="center" vertical="center" wrapText="1"/>
    </xf>
    <xf numFmtId="193" fontId="26" fillId="34" borderId="10" xfId="0" applyNumberFormat="1" applyFont="1" applyFill="1" applyBorder="1" applyAlignment="1">
      <alignment horizontal="center" vertical="center" wrapText="1"/>
    </xf>
    <xf numFmtId="193" fontId="14" fillId="0" borderId="10" xfId="0" applyNumberFormat="1" applyFont="1" applyFill="1" applyBorder="1" applyAlignment="1">
      <alignment horizontal="center" vertical="center" wrapText="1"/>
    </xf>
    <xf numFmtId="4" fontId="18" fillId="35" borderId="10" xfId="0" applyNumberFormat="1" applyFont="1" applyFill="1" applyBorder="1" applyAlignment="1">
      <alignment horizontal="center" vertical="center" wrapText="1"/>
    </xf>
    <xf numFmtId="193" fontId="18" fillId="35" borderId="10" xfId="0" applyNumberFormat="1" applyFont="1" applyFill="1" applyBorder="1" applyAlignment="1">
      <alignment horizontal="center" vertical="center" wrapText="1"/>
    </xf>
    <xf numFmtId="4" fontId="14" fillId="35" borderId="10" xfId="0" applyNumberFormat="1" applyFont="1" applyFill="1" applyBorder="1" applyAlignment="1">
      <alignment horizontal="center" vertical="center" wrapText="1"/>
    </xf>
    <xf numFmtId="193" fontId="14" fillId="35" borderId="10" xfId="0" applyNumberFormat="1" applyFont="1" applyFill="1" applyBorder="1" applyAlignment="1">
      <alignment horizontal="center" vertical="center" wrapText="1"/>
    </xf>
    <xf numFmtId="4" fontId="21" fillId="35" borderId="10" xfId="0" applyNumberFormat="1" applyFont="1" applyFill="1" applyBorder="1" applyAlignment="1">
      <alignment horizontal="center" vertical="center" wrapText="1"/>
    </xf>
    <xf numFmtId="4" fontId="2" fillId="35" borderId="10" xfId="0" applyNumberFormat="1" applyFont="1" applyFill="1" applyBorder="1" applyAlignment="1">
      <alignment horizontal="center" vertical="center" wrapText="1"/>
    </xf>
    <xf numFmtId="193" fontId="21" fillId="35" borderId="10" xfId="0" applyNumberFormat="1" applyFont="1" applyFill="1" applyBorder="1" applyAlignment="1">
      <alignment horizontal="center" vertical="center" wrapText="1"/>
    </xf>
    <xf numFmtId="4" fontId="6" fillId="35" borderId="10" xfId="0" applyNumberFormat="1" applyFont="1" applyFill="1" applyBorder="1" applyAlignment="1">
      <alignment horizontal="center" vertical="center" wrapText="1"/>
    </xf>
    <xf numFmtId="193" fontId="12" fillId="0" borderId="0" xfId="0" applyNumberFormat="1" applyFont="1" applyFill="1" applyAlignment="1">
      <alignment horizontal="left" vertical="center"/>
    </xf>
    <xf numFmtId="4" fontId="19" fillId="0" borderId="14"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0" fontId="10" fillId="0" borderId="0" xfId="0" applyFont="1" applyFill="1" applyAlignment="1">
      <alignment vertical="center" wrapText="1"/>
    </xf>
    <xf numFmtId="0" fontId="13" fillId="0" borderId="0" xfId="0" applyFont="1" applyFill="1" applyAlignment="1">
      <alignment horizontal="center"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center" wrapText="1"/>
    </xf>
    <xf numFmtId="0" fontId="2" fillId="0" borderId="0" xfId="0" applyFont="1" applyFill="1" applyBorder="1" applyAlignment="1">
      <alignment horizontal="center" vertical="top" wrapText="1"/>
    </xf>
    <xf numFmtId="193" fontId="21" fillId="0" borderId="14" xfId="0" applyNumberFormat="1" applyFont="1" applyFill="1" applyBorder="1" applyAlignment="1">
      <alignment horizontal="center" vertical="center" wrapText="1"/>
    </xf>
    <xf numFmtId="193" fontId="21" fillId="0" borderId="15" xfId="0" applyNumberFormat="1"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0" fillId="0" borderId="0" xfId="0" applyFont="1" applyFill="1" applyAlignment="1">
      <alignment horizontal="left" wrapText="1"/>
    </xf>
    <xf numFmtId="193" fontId="5" fillId="0" borderId="0" xfId="0" applyNumberFormat="1" applyFont="1" applyFill="1" applyAlignment="1">
      <alignment horizontal="left" vertical="center"/>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4" fontId="21" fillId="0" borderId="14" xfId="0"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xf numFmtId="0" fontId="19" fillId="0" borderId="14" xfId="0" applyFont="1" applyFill="1" applyBorder="1" applyAlignment="1" quotePrefix="1">
      <alignment horizontal="center" vertical="center"/>
    </xf>
    <xf numFmtId="0" fontId="19" fillId="0" borderId="15" xfId="0" applyFont="1" applyFill="1" applyBorder="1" applyAlignment="1" quotePrefix="1">
      <alignment horizontal="center" vertical="center"/>
    </xf>
    <xf numFmtId="4" fontId="21" fillId="35" borderId="14" xfId="0" applyNumberFormat="1" applyFont="1" applyFill="1" applyBorder="1" applyAlignment="1">
      <alignment horizontal="center" vertical="center" wrapText="1"/>
    </xf>
    <xf numFmtId="4" fontId="21" fillId="35"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
  <sheetViews>
    <sheetView tabSelected="1" view="pageBreakPreview" zoomScale="44" zoomScaleNormal="42" zoomScaleSheetLayoutView="44" zoomScalePageLayoutView="0" workbookViewId="0" topLeftCell="A1">
      <pane xSplit="4" ySplit="9" topLeftCell="E16" activePane="bottomRight" state="frozen"/>
      <selection pane="topLeft" activeCell="A1" sqref="A1"/>
      <selection pane="topRight" activeCell="E1" sqref="E1"/>
      <selection pane="bottomLeft" activeCell="A10" sqref="A10"/>
      <selection pane="bottomRight" activeCell="K18" sqref="K18:K19"/>
    </sheetView>
  </sheetViews>
  <sheetFormatPr defaultColWidth="9.00390625" defaultRowHeight="12.75"/>
  <cols>
    <col min="1" max="1" width="44.00390625" style="8" customWidth="1"/>
    <col min="2" max="2" width="13.00390625" style="58" customWidth="1"/>
    <col min="3" max="3" width="22.75390625" style="3" customWidth="1"/>
    <col min="4" max="4" width="24.125" style="3" customWidth="1"/>
    <col min="5" max="5" width="11.125" style="3" customWidth="1"/>
    <col min="6" max="6" width="19.375" style="3" customWidth="1"/>
    <col min="7" max="7" width="22.25390625" style="3" customWidth="1"/>
    <col min="8" max="8" width="13.375" style="3" customWidth="1"/>
    <col min="9" max="9" width="22.25390625" style="3" customWidth="1"/>
    <col min="10" max="10" width="24.25390625" style="3" customWidth="1"/>
    <col min="11" max="11" width="13.125" style="3" customWidth="1"/>
    <col min="12" max="16384" width="9.125" style="3" customWidth="1"/>
  </cols>
  <sheetData>
    <row r="1" spans="1:11" ht="24.75" customHeight="1">
      <c r="A1" s="1"/>
      <c r="B1" s="51"/>
      <c r="C1" s="2"/>
      <c r="D1" s="2"/>
      <c r="E1" s="2"/>
      <c r="F1" s="2"/>
      <c r="G1" s="2"/>
      <c r="H1" s="2"/>
      <c r="I1" s="101" t="s">
        <v>19</v>
      </c>
      <c r="J1" s="101"/>
      <c r="K1" s="25"/>
    </row>
    <row r="2" spans="1:11" ht="25.5" customHeight="1">
      <c r="A2" s="2"/>
      <c r="B2" s="51"/>
      <c r="C2" s="2"/>
      <c r="D2" s="2"/>
      <c r="E2" s="2"/>
      <c r="F2" s="2"/>
      <c r="G2" s="2"/>
      <c r="H2" s="2"/>
      <c r="I2" s="101" t="s">
        <v>124</v>
      </c>
      <c r="J2" s="101"/>
      <c r="K2" s="25"/>
    </row>
    <row r="3" spans="1:11" ht="18.75" customHeight="1">
      <c r="A3" s="2"/>
      <c r="B3" s="51"/>
      <c r="C3" s="2"/>
      <c r="D3" s="2"/>
      <c r="E3" s="2"/>
      <c r="F3" s="2"/>
      <c r="G3" s="2"/>
      <c r="H3" s="2"/>
      <c r="I3" s="102" t="s">
        <v>14</v>
      </c>
      <c r="J3" s="102"/>
      <c r="K3" s="42"/>
    </row>
    <row r="4" spans="1:11" ht="48" customHeight="1">
      <c r="A4" s="103" t="s">
        <v>315</v>
      </c>
      <c r="B4" s="103"/>
      <c r="C4" s="103"/>
      <c r="D4" s="103"/>
      <c r="E4" s="103"/>
      <c r="F4" s="103"/>
      <c r="G4" s="103"/>
      <c r="H4" s="103"/>
      <c r="I4" s="103"/>
      <c r="J4" s="103"/>
      <c r="K4" s="103"/>
    </row>
    <row r="5" spans="1:11" ht="24" customHeight="1">
      <c r="A5" s="4"/>
      <c r="B5" s="5"/>
      <c r="C5" s="5"/>
      <c r="D5" s="5"/>
      <c r="E5" s="5"/>
      <c r="F5" s="5"/>
      <c r="G5" s="5"/>
      <c r="H5" s="5"/>
      <c r="I5" s="5"/>
      <c r="J5" s="104" t="s">
        <v>23</v>
      </c>
      <c r="K5" s="104"/>
    </row>
    <row r="6" spans="1:11" ht="35.25" customHeight="1">
      <c r="A6" s="111" t="s">
        <v>0</v>
      </c>
      <c r="B6" s="116" t="s">
        <v>307</v>
      </c>
      <c r="C6" s="111" t="s">
        <v>1</v>
      </c>
      <c r="D6" s="111"/>
      <c r="E6" s="111"/>
      <c r="F6" s="111" t="s">
        <v>2</v>
      </c>
      <c r="G6" s="111"/>
      <c r="H6" s="111"/>
      <c r="I6" s="111" t="s">
        <v>3</v>
      </c>
      <c r="J6" s="111"/>
      <c r="K6" s="111"/>
    </row>
    <row r="7" spans="1:11" ht="106.5" customHeight="1">
      <c r="A7" s="111"/>
      <c r="B7" s="116"/>
      <c r="C7" s="6" t="s">
        <v>6</v>
      </c>
      <c r="D7" s="6" t="s">
        <v>4</v>
      </c>
      <c r="E7" s="21" t="s">
        <v>17</v>
      </c>
      <c r="F7" s="6" t="s">
        <v>6</v>
      </c>
      <c r="G7" s="6" t="s">
        <v>4</v>
      </c>
      <c r="H7" s="7" t="s">
        <v>18</v>
      </c>
      <c r="I7" s="6" t="s">
        <v>6</v>
      </c>
      <c r="J7" s="6" t="s">
        <v>4</v>
      </c>
      <c r="K7" s="22" t="s">
        <v>17</v>
      </c>
    </row>
    <row r="8" spans="1:11" s="8" customFormat="1" ht="24" customHeight="1">
      <c r="A8" s="6">
        <v>1</v>
      </c>
      <c r="B8" s="6">
        <v>2</v>
      </c>
      <c r="C8" s="6">
        <v>3</v>
      </c>
      <c r="D8" s="6">
        <v>4</v>
      </c>
      <c r="E8" s="6">
        <v>5</v>
      </c>
      <c r="F8" s="6">
        <v>6</v>
      </c>
      <c r="G8" s="6">
        <v>7</v>
      </c>
      <c r="H8" s="6">
        <v>8</v>
      </c>
      <c r="I8" s="6">
        <v>9</v>
      </c>
      <c r="J8" s="6">
        <v>10</v>
      </c>
      <c r="K8" s="6">
        <v>11</v>
      </c>
    </row>
    <row r="9" spans="1:11" ht="30.75" customHeight="1">
      <c r="A9" s="112" t="s">
        <v>31</v>
      </c>
      <c r="B9" s="112"/>
      <c r="C9" s="112"/>
      <c r="D9" s="112"/>
      <c r="E9" s="112"/>
      <c r="F9" s="112"/>
      <c r="G9" s="112"/>
      <c r="H9" s="112"/>
      <c r="I9" s="112"/>
      <c r="J9" s="112"/>
      <c r="K9" s="112"/>
    </row>
    <row r="10" spans="1:11" s="1" customFormat="1" ht="41.25" customHeight="1">
      <c r="A10" s="26" t="s">
        <v>32</v>
      </c>
      <c r="B10" s="6">
        <v>10000000</v>
      </c>
      <c r="C10" s="80">
        <f>C11+C23+C29+C58</f>
        <v>1181375230.1599998</v>
      </c>
      <c r="D10" s="80">
        <f>D11+D23+D29+D58+D21</f>
        <v>557375344.2899998</v>
      </c>
      <c r="E10" s="88">
        <f aca="true" t="shared" si="0" ref="E10:E82">D10*100/C10</f>
        <v>47.18021252354441</v>
      </c>
      <c r="F10" s="80">
        <f>F58</f>
        <v>820000</v>
      </c>
      <c r="G10" s="80">
        <f>G11+G23+G29+G58+G20</f>
        <v>538180.4400000001</v>
      </c>
      <c r="H10" s="88">
        <f>G10*100/F10</f>
        <v>65.63176097560977</v>
      </c>
      <c r="I10" s="80">
        <f aca="true" t="shared" si="1" ref="I10:J120">C10+F10</f>
        <v>1182195230.1599998</v>
      </c>
      <c r="J10" s="80">
        <f t="shared" si="1"/>
        <v>557913524.7299999</v>
      </c>
      <c r="K10" s="88">
        <f aca="true" t="shared" si="2" ref="K10:K71">J10*100/I10</f>
        <v>47.193010976240465</v>
      </c>
    </row>
    <row r="11" spans="1:11" s="1" customFormat="1" ht="61.5" customHeight="1">
      <c r="A11" s="27" t="s">
        <v>33</v>
      </c>
      <c r="B11" s="6">
        <v>11000000</v>
      </c>
      <c r="C11" s="80">
        <f>C12+C18</f>
        <v>754137530.16</v>
      </c>
      <c r="D11" s="80">
        <f>D12+D18</f>
        <v>349555935.3999999</v>
      </c>
      <c r="E11" s="88">
        <f t="shared" si="0"/>
        <v>46.35174904050156</v>
      </c>
      <c r="F11" s="73"/>
      <c r="G11" s="73"/>
      <c r="H11" s="73"/>
      <c r="I11" s="80">
        <f t="shared" si="1"/>
        <v>754137530.16</v>
      </c>
      <c r="J11" s="80">
        <f t="shared" si="1"/>
        <v>349555935.3999999</v>
      </c>
      <c r="K11" s="88">
        <f t="shared" si="2"/>
        <v>46.35174904050156</v>
      </c>
    </row>
    <row r="12" spans="1:11" ht="35.25" customHeight="1">
      <c r="A12" s="28" t="s">
        <v>34</v>
      </c>
      <c r="B12" s="9">
        <v>11010000</v>
      </c>
      <c r="C12" s="79">
        <f>SUM(C13:C17)</f>
        <v>752795230.16</v>
      </c>
      <c r="D12" s="79">
        <f>SUM(D13:D17)</f>
        <v>354576573.0899999</v>
      </c>
      <c r="E12" s="82">
        <f t="shared" si="0"/>
        <v>47.10133099736004</v>
      </c>
      <c r="F12" s="75"/>
      <c r="G12" s="75"/>
      <c r="H12" s="73"/>
      <c r="I12" s="79">
        <f t="shared" si="1"/>
        <v>752795230.16</v>
      </c>
      <c r="J12" s="79">
        <f t="shared" si="1"/>
        <v>354576573.0899999</v>
      </c>
      <c r="K12" s="82">
        <f t="shared" si="2"/>
        <v>47.10133099736004</v>
      </c>
    </row>
    <row r="13" spans="1:11" ht="96" customHeight="1">
      <c r="A13" s="28" t="s">
        <v>35</v>
      </c>
      <c r="B13" s="9">
        <v>11010100</v>
      </c>
      <c r="C13" s="79">
        <v>649195230.16</v>
      </c>
      <c r="D13" s="79">
        <v>301179012.03</v>
      </c>
      <c r="E13" s="82">
        <f t="shared" si="0"/>
        <v>46.39267173231875</v>
      </c>
      <c r="F13" s="75"/>
      <c r="G13" s="75"/>
      <c r="H13" s="73"/>
      <c r="I13" s="79">
        <f t="shared" si="1"/>
        <v>649195230.16</v>
      </c>
      <c r="J13" s="79">
        <f t="shared" si="1"/>
        <v>301179012.03</v>
      </c>
      <c r="K13" s="82">
        <f t="shared" si="2"/>
        <v>46.39267173231875</v>
      </c>
    </row>
    <row r="14" spans="1:11" ht="157.5" customHeight="1">
      <c r="A14" s="28" t="s">
        <v>36</v>
      </c>
      <c r="B14" s="9">
        <v>11010200</v>
      </c>
      <c r="C14" s="79">
        <v>84000000</v>
      </c>
      <c r="D14" s="79">
        <v>43774935.15</v>
      </c>
      <c r="E14" s="82">
        <f t="shared" si="0"/>
        <v>52.11301803571428</v>
      </c>
      <c r="F14" s="75"/>
      <c r="G14" s="75"/>
      <c r="H14" s="73"/>
      <c r="I14" s="79">
        <f t="shared" si="1"/>
        <v>84000000</v>
      </c>
      <c r="J14" s="79">
        <f t="shared" si="1"/>
        <v>43774935.15</v>
      </c>
      <c r="K14" s="82">
        <f t="shared" si="2"/>
        <v>52.11301803571428</v>
      </c>
    </row>
    <row r="15" spans="1:11" ht="90" customHeight="1">
      <c r="A15" s="28" t="s">
        <v>37</v>
      </c>
      <c r="B15" s="9">
        <v>11010400</v>
      </c>
      <c r="C15" s="79">
        <v>10800000</v>
      </c>
      <c r="D15" s="79">
        <v>4542883.58</v>
      </c>
      <c r="E15" s="82">
        <f t="shared" si="0"/>
        <v>42.06373685185185</v>
      </c>
      <c r="F15" s="75"/>
      <c r="G15" s="75"/>
      <c r="H15" s="73"/>
      <c r="I15" s="79">
        <f t="shared" si="1"/>
        <v>10800000</v>
      </c>
      <c r="J15" s="79">
        <f t="shared" si="1"/>
        <v>4542883.58</v>
      </c>
      <c r="K15" s="82">
        <f t="shared" si="2"/>
        <v>42.06373685185185</v>
      </c>
    </row>
    <row r="16" spans="1:11" ht="98.25" customHeight="1">
      <c r="A16" s="28" t="s">
        <v>38</v>
      </c>
      <c r="B16" s="9">
        <v>11010500</v>
      </c>
      <c r="C16" s="79">
        <v>8000000</v>
      </c>
      <c r="D16" s="79">
        <v>4650045.06</v>
      </c>
      <c r="E16" s="82">
        <f t="shared" si="0"/>
        <v>58.12556324999999</v>
      </c>
      <c r="F16" s="75"/>
      <c r="G16" s="75"/>
      <c r="H16" s="73"/>
      <c r="I16" s="79">
        <f t="shared" si="1"/>
        <v>8000000</v>
      </c>
      <c r="J16" s="79">
        <f t="shared" si="1"/>
        <v>4650045.06</v>
      </c>
      <c r="K16" s="82">
        <f t="shared" si="2"/>
        <v>58.12556324999999</v>
      </c>
    </row>
    <row r="17" spans="1:11" ht="123" customHeight="1">
      <c r="A17" s="28" t="s">
        <v>39</v>
      </c>
      <c r="B17" s="9">
        <v>11010900</v>
      </c>
      <c r="C17" s="79">
        <v>800000</v>
      </c>
      <c r="D17" s="79">
        <v>429697.27</v>
      </c>
      <c r="E17" s="82">
        <f t="shared" si="0"/>
        <v>53.71215875</v>
      </c>
      <c r="F17" s="75"/>
      <c r="G17" s="75"/>
      <c r="H17" s="73"/>
      <c r="I17" s="79">
        <f t="shared" si="1"/>
        <v>800000</v>
      </c>
      <c r="J17" s="79">
        <f t="shared" si="1"/>
        <v>429697.27</v>
      </c>
      <c r="K17" s="82">
        <f t="shared" si="2"/>
        <v>53.71215875</v>
      </c>
    </row>
    <row r="18" spans="1:11" ht="33.75" customHeight="1">
      <c r="A18" s="31" t="s">
        <v>40</v>
      </c>
      <c r="B18" s="9">
        <v>11020000</v>
      </c>
      <c r="C18" s="79">
        <f>C19</f>
        <v>1342300</v>
      </c>
      <c r="D18" s="79">
        <f>D19</f>
        <v>-5020637.69</v>
      </c>
      <c r="E18" s="82"/>
      <c r="F18" s="75"/>
      <c r="G18" s="74"/>
      <c r="H18" s="73"/>
      <c r="I18" s="79">
        <f t="shared" si="1"/>
        <v>1342300</v>
      </c>
      <c r="J18" s="79">
        <f t="shared" si="1"/>
        <v>-5020637.69</v>
      </c>
      <c r="K18" s="82"/>
    </row>
    <row r="19" spans="1:11" ht="66" customHeight="1">
      <c r="A19" s="28" t="s">
        <v>41</v>
      </c>
      <c r="B19" s="9">
        <v>11020200</v>
      </c>
      <c r="C19" s="79">
        <v>1342300</v>
      </c>
      <c r="D19" s="79">
        <v>-5020637.69</v>
      </c>
      <c r="E19" s="82"/>
      <c r="F19" s="75"/>
      <c r="G19" s="74"/>
      <c r="H19" s="73"/>
      <c r="I19" s="79">
        <f t="shared" si="1"/>
        <v>1342300</v>
      </c>
      <c r="J19" s="79">
        <f t="shared" si="1"/>
        <v>-5020637.69</v>
      </c>
      <c r="K19" s="82"/>
    </row>
    <row r="20" spans="1:11" ht="99.75" customHeight="1">
      <c r="A20" s="28" t="s">
        <v>42</v>
      </c>
      <c r="B20" s="9">
        <v>12020100</v>
      </c>
      <c r="C20" s="74"/>
      <c r="D20" s="74"/>
      <c r="E20" s="82"/>
      <c r="F20" s="75"/>
      <c r="G20" s="79">
        <v>62.54</v>
      </c>
      <c r="H20" s="73"/>
      <c r="I20" s="79"/>
      <c r="J20" s="79">
        <f t="shared" si="1"/>
        <v>62.54</v>
      </c>
      <c r="K20" s="82"/>
    </row>
    <row r="21" spans="1:11" ht="63.75" customHeight="1">
      <c r="A21" s="27" t="s">
        <v>322</v>
      </c>
      <c r="B21" s="6">
        <v>13010000</v>
      </c>
      <c r="C21" s="72"/>
      <c r="D21" s="80">
        <f>D22</f>
        <v>4474.04</v>
      </c>
      <c r="E21" s="88"/>
      <c r="F21" s="73"/>
      <c r="G21" s="72"/>
      <c r="H21" s="73"/>
      <c r="I21" s="80"/>
      <c r="J21" s="79">
        <f t="shared" si="1"/>
        <v>4474.04</v>
      </c>
      <c r="K21" s="82"/>
    </row>
    <row r="22" spans="1:11" ht="151.5" customHeight="1">
      <c r="A22" s="28" t="s">
        <v>323</v>
      </c>
      <c r="B22" s="9">
        <v>13010200</v>
      </c>
      <c r="C22" s="74"/>
      <c r="D22" s="79">
        <v>4474.04</v>
      </c>
      <c r="E22" s="88"/>
      <c r="F22" s="75"/>
      <c r="G22" s="74"/>
      <c r="H22" s="73"/>
      <c r="I22" s="79"/>
      <c r="J22" s="79">
        <f t="shared" si="1"/>
        <v>4474.04</v>
      </c>
      <c r="K22" s="82"/>
    </row>
    <row r="23" spans="1:11" ht="57" customHeight="1">
      <c r="A23" s="27" t="s">
        <v>43</v>
      </c>
      <c r="B23" s="6">
        <v>14000000</v>
      </c>
      <c r="C23" s="80">
        <f>C28</f>
        <v>145000000</v>
      </c>
      <c r="D23" s="80">
        <f>D28+D27+D25</f>
        <v>60135388.05</v>
      </c>
      <c r="E23" s="88">
        <f t="shared" si="0"/>
        <v>41.472681413793104</v>
      </c>
      <c r="F23" s="73"/>
      <c r="G23" s="73"/>
      <c r="H23" s="73"/>
      <c r="I23" s="80">
        <f t="shared" si="1"/>
        <v>145000000</v>
      </c>
      <c r="J23" s="80">
        <f t="shared" si="1"/>
        <v>60135388.05</v>
      </c>
      <c r="K23" s="88">
        <f t="shared" si="2"/>
        <v>41.472681413793104</v>
      </c>
    </row>
    <row r="24" spans="1:11" ht="69.75" customHeight="1">
      <c r="A24" s="27" t="s">
        <v>308</v>
      </c>
      <c r="B24" s="6">
        <v>14020000</v>
      </c>
      <c r="C24" s="80"/>
      <c r="D24" s="80">
        <f>D25</f>
        <v>3941607.93</v>
      </c>
      <c r="E24" s="88"/>
      <c r="F24" s="73"/>
      <c r="G24" s="73"/>
      <c r="H24" s="73"/>
      <c r="I24" s="80"/>
      <c r="J24" s="79">
        <f t="shared" si="1"/>
        <v>3941607.93</v>
      </c>
      <c r="K24" s="82"/>
    </row>
    <row r="25" spans="1:11" ht="36.75" customHeight="1">
      <c r="A25" s="28" t="s">
        <v>309</v>
      </c>
      <c r="B25" s="67">
        <v>14021900</v>
      </c>
      <c r="C25" s="79"/>
      <c r="D25" s="79">
        <v>3941607.93</v>
      </c>
      <c r="E25" s="88"/>
      <c r="F25" s="75"/>
      <c r="G25" s="75"/>
      <c r="H25" s="75"/>
      <c r="I25" s="79"/>
      <c r="J25" s="79">
        <f t="shared" si="1"/>
        <v>3941607.93</v>
      </c>
      <c r="K25" s="82"/>
    </row>
    <row r="26" spans="1:11" ht="68.25" customHeight="1">
      <c r="A26" s="27" t="s">
        <v>310</v>
      </c>
      <c r="B26" s="68">
        <v>14030000</v>
      </c>
      <c r="C26" s="79"/>
      <c r="D26" s="80">
        <f>D27</f>
        <v>14922398.82</v>
      </c>
      <c r="E26" s="88"/>
      <c r="F26" s="75"/>
      <c r="G26" s="75"/>
      <c r="H26" s="75"/>
      <c r="I26" s="79"/>
      <c r="J26" s="79">
        <f t="shared" si="1"/>
        <v>14922398.82</v>
      </c>
      <c r="K26" s="82"/>
    </row>
    <row r="27" spans="1:11" ht="27.75" customHeight="1">
      <c r="A27" s="28" t="s">
        <v>309</v>
      </c>
      <c r="B27" s="67">
        <v>14031900</v>
      </c>
      <c r="C27" s="79"/>
      <c r="D27" s="79">
        <v>14922398.82</v>
      </c>
      <c r="E27" s="88"/>
      <c r="F27" s="75"/>
      <c r="G27" s="75"/>
      <c r="H27" s="75"/>
      <c r="I27" s="79"/>
      <c r="J27" s="79">
        <f t="shared" si="1"/>
        <v>14922398.82</v>
      </c>
      <c r="K27" s="82"/>
    </row>
    <row r="28" spans="1:11" ht="84.75" customHeight="1">
      <c r="A28" s="28" t="s">
        <v>44</v>
      </c>
      <c r="B28" s="9">
        <v>14040000</v>
      </c>
      <c r="C28" s="79">
        <v>145000000</v>
      </c>
      <c r="D28" s="79">
        <v>41271381.3</v>
      </c>
      <c r="E28" s="82">
        <f t="shared" si="0"/>
        <v>28.463021586206892</v>
      </c>
      <c r="F28" s="73"/>
      <c r="G28" s="73"/>
      <c r="H28" s="73"/>
      <c r="I28" s="79">
        <f t="shared" si="1"/>
        <v>145000000</v>
      </c>
      <c r="J28" s="79">
        <f t="shared" si="1"/>
        <v>41271381.3</v>
      </c>
      <c r="K28" s="82">
        <f t="shared" si="2"/>
        <v>28.463021586206892</v>
      </c>
    </row>
    <row r="29" spans="1:11" ht="37.5" customHeight="1">
      <c r="A29" s="26" t="s">
        <v>45</v>
      </c>
      <c r="B29" s="6">
        <v>18000000</v>
      </c>
      <c r="C29" s="80">
        <f>C30+C41+C54</f>
        <v>282237700</v>
      </c>
      <c r="D29" s="80">
        <f>D30+D41+D54+D44</f>
        <v>147680630.16</v>
      </c>
      <c r="E29" s="88">
        <f t="shared" si="0"/>
        <v>52.32491271010216</v>
      </c>
      <c r="F29" s="73"/>
      <c r="G29" s="80">
        <f>G44</f>
        <v>-4870</v>
      </c>
      <c r="H29" s="73"/>
      <c r="I29" s="80">
        <f t="shared" si="1"/>
        <v>282237700</v>
      </c>
      <c r="J29" s="80">
        <f t="shared" si="1"/>
        <v>147675760.16</v>
      </c>
      <c r="K29" s="88">
        <f t="shared" si="2"/>
        <v>52.32318721418152</v>
      </c>
    </row>
    <row r="30" spans="1:11" ht="36" customHeight="1">
      <c r="A30" s="31" t="s">
        <v>46</v>
      </c>
      <c r="B30" s="9">
        <v>18010000</v>
      </c>
      <c r="C30" s="79">
        <f>SUM(C31:C40)</f>
        <v>119067700</v>
      </c>
      <c r="D30" s="79">
        <f>SUM(D31:D40)</f>
        <v>64469304.75</v>
      </c>
      <c r="E30" s="82">
        <f t="shared" si="0"/>
        <v>54.14508279743373</v>
      </c>
      <c r="F30" s="75"/>
      <c r="G30" s="75"/>
      <c r="H30" s="75"/>
      <c r="I30" s="79">
        <f t="shared" si="1"/>
        <v>119067700</v>
      </c>
      <c r="J30" s="79">
        <f t="shared" si="1"/>
        <v>64469304.75</v>
      </c>
      <c r="K30" s="82">
        <f t="shared" si="2"/>
        <v>54.14508279743373</v>
      </c>
    </row>
    <row r="31" spans="1:11" ht="114" customHeight="1">
      <c r="A31" s="28" t="s">
        <v>47</v>
      </c>
      <c r="B31" s="9">
        <v>18010100</v>
      </c>
      <c r="C31" s="79">
        <v>150000</v>
      </c>
      <c r="D31" s="79">
        <v>74698.16</v>
      </c>
      <c r="E31" s="82">
        <f t="shared" si="0"/>
        <v>49.79877333333334</v>
      </c>
      <c r="F31" s="75"/>
      <c r="G31" s="75"/>
      <c r="H31" s="75"/>
      <c r="I31" s="79">
        <f t="shared" si="1"/>
        <v>150000</v>
      </c>
      <c r="J31" s="79">
        <f t="shared" si="1"/>
        <v>74698.16</v>
      </c>
      <c r="K31" s="82">
        <f t="shared" si="2"/>
        <v>49.79877333333334</v>
      </c>
    </row>
    <row r="32" spans="1:11" ht="126" customHeight="1">
      <c r="A32" s="28" t="s">
        <v>48</v>
      </c>
      <c r="B32" s="9">
        <v>18010200</v>
      </c>
      <c r="C32" s="79">
        <v>805000</v>
      </c>
      <c r="D32" s="79">
        <v>8797.22</v>
      </c>
      <c r="E32" s="82">
        <f t="shared" si="0"/>
        <v>1.092822360248447</v>
      </c>
      <c r="F32" s="75"/>
      <c r="G32" s="75"/>
      <c r="H32" s="75"/>
      <c r="I32" s="79">
        <f t="shared" si="1"/>
        <v>805000</v>
      </c>
      <c r="J32" s="79">
        <f t="shared" si="1"/>
        <v>8797.22</v>
      </c>
      <c r="K32" s="82">
        <f t="shared" si="2"/>
        <v>1.092822360248447</v>
      </c>
    </row>
    <row r="33" spans="1:11" ht="123" customHeight="1">
      <c r="A33" s="28" t="s">
        <v>49</v>
      </c>
      <c r="B33" s="9">
        <v>18010300</v>
      </c>
      <c r="C33" s="79"/>
      <c r="D33" s="79">
        <v>60864.15</v>
      </c>
      <c r="E33" s="88"/>
      <c r="F33" s="75"/>
      <c r="G33" s="75"/>
      <c r="H33" s="75"/>
      <c r="I33" s="79"/>
      <c r="J33" s="79">
        <f t="shared" si="1"/>
        <v>60864.15</v>
      </c>
      <c r="K33" s="82"/>
    </row>
    <row r="34" spans="1:11" ht="118.5" customHeight="1">
      <c r="A34" s="28" t="s">
        <v>50</v>
      </c>
      <c r="B34" s="9">
        <v>18010400</v>
      </c>
      <c r="C34" s="79">
        <v>15045000</v>
      </c>
      <c r="D34" s="79">
        <v>5654884.74</v>
      </c>
      <c r="E34" s="82">
        <f t="shared" si="0"/>
        <v>37.58647218344965</v>
      </c>
      <c r="F34" s="75"/>
      <c r="G34" s="75"/>
      <c r="H34" s="75"/>
      <c r="I34" s="79">
        <f t="shared" si="1"/>
        <v>15045000</v>
      </c>
      <c r="J34" s="79">
        <f t="shared" si="1"/>
        <v>5654884.74</v>
      </c>
      <c r="K34" s="82">
        <f t="shared" si="2"/>
        <v>37.58647218344965</v>
      </c>
    </row>
    <row r="35" spans="1:11" ht="54.75" customHeight="1">
      <c r="A35" s="31" t="s">
        <v>51</v>
      </c>
      <c r="B35" s="9">
        <v>18010500</v>
      </c>
      <c r="C35" s="79">
        <v>44413200</v>
      </c>
      <c r="D35" s="79">
        <v>24842123.93</v>
      </c>
      <c r="E35" s="82">
        <f t="shared" si="0"/>
        <v>55.93410051516216</v>
      </c>
      <c r="F35" s="75"/>
      <c r="G35" s="75"/>
      <c r="H35" s="75"/>
      <c r="I35" s="79">
        <f t="shared" si="1"/>
        <v>44413200</v>
      </c>
      <c r="J35" s="79">
        <f t="shared" si="1"/>
        <v>24842123.93</v>
      </c>
      <c r="K35" s="82">
        <f t="shared" si="2"/>
        <v>55.93410051516216</v>
      </c>
    </row>
    <row r="36" spans="1:11" ht="33.75" customHeight="1">
      <c r="A36" s="31" t="s">
        <v>52</v>
      </c>
      <c r="B36" s="9">
        <v>18010600</v>
      </c>
      <c r="C36" s="79">
        <v>47154500</v>
      </c>
      <c r="D36" s="79">
        <v>28513144.26</v>
      </c>
      <c r="E36" s="82">
        <f t="shared" si="0"/>
        <v>60.46749357961594</v>
      </c>
      <c r="F36" s="75"/>
      <c r="G36" s="75"/>
      <c r="H36" s="75"/>
      <c r="I36" s="79">
        <f t="shared" si="1"/>
        <v>47154500</v>
      </c>
      <c r="J36" s="79">
        <f t="shared" si="1"/>
        <v>28513144.26</v>
      </c>
      <c r="K36" s="82">
        <f t="shared" si="2"/>
        <v>60.46749357961594</v>
      </c>
    </row>
    <row r="37" spans="1:11" ht="32.25" customHeight="1">
      <c r="A37" s="31" t="s">
        <v>53</v>
      </c>
      <c r="B37" s="9">
        <v>18010700</v>
      </c>
      <c r="C37" s="79">
        <v>1500000</v>
      </c>
      <c r="D37" s="79">
        <v>495793.04</v>
      </c>
      <c r="E37" s="82">
        <f t="shared" si="0"/>
        <v>33.052869333333334</v>
      </c>
      <c r="F37" s="75"/>
      <c r="G37" s="75"/>
      <c r="H37" s="75"/>
      <c r="I37" s="79">
        <f t="shared" si="1"/>
        <v>1500000</v>
      </c>
      <c r="J37" s="79">
        <f t="shared" si="1"/>
        <v>495793.04</v>
      </c>
      <c r="K37" s="82">
        <f t="shared" si="2"/>
        <v>33.052869333333334</v>
      </c>
    </row>
    <row r="38" spans="1:11" ht="32.25" customHeight="1">
      <c r="A38" s="31" t="s">
        <v>54</v>
      </c>
      <c r="B38" s="9">
        <v>18010900</v>
      </c>
      <c r="C38" s="79">
        <v>9500000</v>
      </c>
      <c r="D38" s="79">
        <v>4728543.38</v>
      </c>
      <c r="E38" s="82">
        <f t="shared" si="0"/>
        <v>49.77414084210526</v>
      </c>
      <c r="F38" s="75"/>
      <c r="G38" s="75"/>
      <c r="H38" s="75"/>
      <c r="I38" s="79">
        <f t="shared" si="1"/>
        <v>9500000</v>
      </c>
      <c r="J38" s="79">
        <f t="shared" si="1"/>
        <v>4728543.38</v>
      </c>
      <c r="K38" s="82">
        <f t="shared" si="2"/>
        <v>49.77414084210526</v>
      </c>
    </row>
    <row r="39" spans="1:11" ht="38.25" customHeight="1">
      <c r="A39" s="31" t="s">
        <v>55</v>
      </c>
      <c r="B39" s="9">
        <v>18011000</v>
      </c>
      <c r="C39" s="79">
        <v>200000</v>
      </c>
      <c r="D39" s="79">
        <v>-81250</v>
      </c>
      <c r="E39" s="82">
        <f t="shared" si="0"/>
        <v>-40.625</v>
      </c>
      <c r="F39" s="75"/>
      <c r="G39" s="75"/>
      <c r="H39" s="75"/>
      <c r="I39" s="79">
        <f t="shared" si="1"/>
        <v>200000</v>
      </c>
      <c r="J39" s="79">
        <f t="shared" si="1"/>
        <v>-81250</v>
      </c>
      <c r="K39" s="82">
        <f t="shared" si="2"/>
        <v>-40.625</v>
      </c>
    </row>
    <row r="40" spans="1:11" ht="46.5" customHeight="1">
      <c r="A40" s="28" t="s">
        <v>56</v>
      </c>
      <c r="B40" s="9">
        <v>18011100</v>
      </c>
      <c r="C40" s="79">
        <v>300000</v>
      </c>
      <c r="D40" s="79">
        <v>171705.87</v>
      </c>
      <c r="E40" s="82">
        <f t="shared" si="0"/>
        <v>57.23529</v>
      </c>
      <c r="F40" s="75"/>
      <c r="G40" s="75"/>
      <c r="H40" s="75"/>
      <c r="I40" s="79">
        <f t="shared" si="1"/>
        <v>300000</v>
      </c>
      <c r="J40" s="79">
        <f t="shared" si="1"/>
        <v>171705.87</v>
      </c>
      <c r="K40" s="82">
        <f t="shared" si="2"/>
        <v>57.23529</v>
      </c>
    </row>
    <row r="41" spans="1:11" ht="31.5" customHeight="1">
      <c r="A41" s="31" t="s">
        <v>57</v>
      </c>
      <c r="B41" s="9">
        <v>18030000</v>
      </c>
      <c r="C41" s="79">
        <f>C42+C43</f>
        <v>170000</v>
      </c>
      <c r="D41" s="79">
        <f>D42+D43</f>
        <v>133540.19</v>
      </c>
      <c r="E41" s="82">
        <f t="shared" si="0"/>
        <v>78.55305294117647</v>
      </c>
      <c r="F41" s="75"/>
      <c r="G41" s="75"/>
      <c r="H41" s="73"/>
      <c r="I41" s="79">
        <f t="shared" si="1"/>
        <v>170000</v>
      </c>
      <c r="J41" s="79">
        <f t="shared" si="1"/>
        <v>133540.19</v>
      </c>
      <c r="K41" s="82">
        <f t="shared" si="2"/>
        <v>78.55305294117647</v>
      </c>
    </row>
    <row r="42" spans="1:11" ht="44.25" customHeight="1">
      <c r="A42" s="28" t="s">
        <v>58</v>
      </c>
      <c r="B42" s="9">
        <v>18030100</v>
      </c>
      <c r="C42" s="79">
        <v>110000</v>
      </c>
      <c r="D42" s="79">
        <v>71879.26</v>
      </c>
      <c r="E42" s="82">
        <f t="shared" si="0"/>
        <v>65.34478181818181</v>
      </c>
      <c r="F42" s="75"/>
      <c r="G42" s="75"/>
      <c r="H42" s="73"/>
      <c r="I42" s="79">
        <f t="shared" si="1"/>
        <v>110000</v>
      </c>
      <c r="J42" s="79">
        <f t="shared" si="1"/>
        <v>71879.26</v>
      </c>
      <c r="K42" s="82">
        <f t="shared" si="2"/>
        <v>65.34478181818181</v>
      </c>
    </row>
    <row r="43" spans="1:11" ht="52.5" customHeight="1">
      <c r="A43" s="28" t="s">
        <v>59</v>
      </c>
      <c r="B43" s="9">
        <v>18030200</v>
      </c>
      <c r="C43" s="79">
        <v>60000</v>
      </c>
      <c r="D43" s="79">
        <v>61660.93</v>
      </c>
      <c r="E43" s="82">
        <f t="shared" si="0"/>
        <v>102.76821666666666</v>
      </c>
      <c r="F43" s="75"/>
      <c r="G43" s="75"/>
      <c r="H43" s="73"/>
      <c r="I43" s="79">
        <f t="shared" si="1"/>
        <v>60000</v>
      </c>
      <c r="J43" s="79">
        <f t="shared" si="1"/>
        <v>61660.93</v>
      </c>
      <c r="K43" s="82">
        <f t="shared" si="2"/>
        <v>102.76821666666666</v>
      </c>
    </row>
    <row r="44" spans="1:11" ht="69.75" customHeight="1">
      <c r="A44" s="28" t="s">
        <v>60</v>
      </c>
      <c r="B44" s="9">
        <v>18040000</v>
      </c>
      <c r="C44" s="79"/>
      <c r="D44" s="79">
        <f>SUM(D45:D51)</f>
        <v>-66588.20999999999</v>
      </c>
      <c r="E44" s="88"/>
      <c r="F44" s="75"/>
      <c r="G44" s="79">
        <f>G53</f>
        <v>-4870</v>
      </c>
      <c r="H44" s="73"/>
      <c r="I44" s="79"/>
      <c r="J44" s="79">
        <f t="shared" si="1"/>
        <v>-71458.20999999999</v>
      </c>
      <c r="K44" s="82"/>
    </row>
    <row r="45" spans="1:11" ht="78.75" customHeight="1">
      <c r="A45" s="28" t="s">
        <v>61</v>
      </c>
      <c r="B45" s="9">
        <v>18040100</v>
      </c>
      <c r="C45" s="79"/>
      <c r="D45" s="79">
        <v>-19107.28</v>
      </c>
      <c r="E45" s="88"/>
      <c r="F45" s="75"/>
      <c r="G45" s="75"/>
      <c r="H45" s="73"/>
      <c r="I45" s="79"/>
      <c r="J45" s="79">
        <f t="shared" si="1"/>
        <v>-19107.28</v>
      </c>
      <c r="K45" s="82"/>
    </row>
    <row r="46" spans="1:11" ht="80.25" customHeight="1">
      <c r="A46" s="28" t="s">
        <v>62</v>
      </c>
      <c r="B46" s="9">
        <v>18040200</v>
      </c>
      <c r="C46" s="79"/>
      <c r="D46" s="79">
        <v>-18338.51</v>
      </c>
      <c r="E46" s="88"/>
      <c r="F46" s="75"/>
      <c r="G46" s="75"/>
      <c r="H46" s="73"/>
      <c r="I46" s="79"/>
      <c r="J46" s="79">
        <f t="shared" si="1"/>
        <v>-18338.51</v>
      </c>
      <c r="K46" s="82"/>
    </row>
    <row r="47" spans="1:11" ht="80.25" customHeight="1">
      <c r="A47" s="71" t="s">
        <v>311</v>
      </c>
      <c r="B47" s="9">
        <v>18040500</v>
      </c>
      <c r="C47" s="79"/>
      <c r="D47" s="79">
        <v>-13636</v>
      </c>
      <c r="E47" s="88"/>
      <c r="F47" s="75"/>
      <c r="G47" s="75"/>
      <c r="H47" s="73"/>
      <c r="I47" s="79"/>
      <c r="J47" s="79">
        <f t="shared" si="1"/>
        <v>-13636</v>
      </c>
      <c r="K47" s="82"/>
    </row>
    <row r="48" spans="1:11" ht="108" customHeight="1">
      <c r="A48" s="28" t="s">
        <v>63</v>
      </c>
      <c r="B48" s="9">
        <v>18040600</v>
      </c>
      <c r="C48" s="79"/>
      <c r="D48" s="79">
        <v>-5876.42</v>
      </c>
      <c r="E48" s="88"/>
      <c r="F48" s="75"/>
      <c r="G48" s="75"/>
      <c r="H48" s="73"/>
      <c r="I48" s="79"/>
      <c r="J48" s="79">
        <f t="shared" si="1"/>
        <v>-5876.42</v>
      </c>
      <c r="K48" s="82"/>
    </row>
    <row r="49" spans="1:11" ht="93" customHeight="1">
      <c r="A49" s="28" t="s">
        <v>64</v>
      </c>
      <c r="B49" s="9">
        <v>18040700</v>
      </c>
      <c r="C49" s="79"/>
      <c r="D49" s="79">
        <v>-4882</v>
      </c>
      <c r="E49" s="88"/>
      <c r="F49" s="75"/>
      <c r="G49" s="75"/>
      <c r="H49" s="73"/>
      <c r="I49" s="79"/>
      <c r="J49" s="79">
        <f t="shared" si="1"/>
        <v>-4882</v>
      </c>
      <c r="K49" s="82"/>
    </row>
    <row r="50" spans="1:11" ht="123.75" customHeight="1">
      <c r="A50" s="28" t="s">
        <v>65</v>
      </c>
      <c r="B50" s="9">
        <v>18040800</v>
      </c>
      <c r="C50" s="79"/>
      <c r="D50" s="79">
        <v>-2922</v>
      </c>
      <c r="E50" s="88"/>
      <c r="F50" s="75"/>
      <c r="G50" s="75"/>
      <c r="H50" s="73"/>
      <c r="I50" s="79"/>
      <c r="J50" s="79">
        <f t="shared" si="1"/>
        <v>-2922</v>
      </c>
      <c r="K50" s="82"/>
    </row>
    <row r="51" spans="1:11" ht="98.25" customHeight="1">
      <c r="A51" s="28" t="s">
        <v>66</v>
      </c>
      <c r="B51" s="9">
        <v>18041400</v>
      </c>
      <c r="C51" s="79"/>
      <c r="D51" s="79">
        <v>-1826</v>
      </c>
      <c r="E51" s="88"/>
      <c r="F51" s="75"/>
      <c r="G51" s="75"/>
      <c r="H51" s="73"/>
      <c r="I51" s="79"/>
      <c r="J51" s="79">
        <f t="shared" si="1"/>
        <v>-1826</v>
      </c>
      <c r="K51" s="82"/>
    </row>
    <row r="52" spans="1:11" ht="174.75" customHeight="1" hidden="1">
      <c r="A52" s="69" t="s">
        <v>122</v>
      </c>
      <c r="B52" s="70">
        <v>18041500</v>
      </c>
      <c r="C52" s="81"/>
      <c r="D52" s="76"/>
      <c r="E52" s="88" t="e">
        <f t="shared" si="0"/>
        <v>#DIV/0!</v>
      </c>
      <c r="F52" s="78"/>
      <c r="G52" s="76"/>
      <c r="H52" s="77"/>
      <c r="I52" s="81"/>
      <c r="J52" s="80">
        <f t="shared" si="1"/>
        <v>0</v>
      </c>
      <c r="K52" s="82" t="e">
        <f t="shared" si="2"/>
        <v>#DIV/0!</v>
      </c>
    </row>
    <row r="53" spans="1:11" ht="143.25" customHeight="1">
      <c r="A53" s="28" t="s">
        <v>324</v>
      </c>
      <c r="B53" s="83">
        <v>18041500</v>
      </c>
      <c r="C53" s="84"/>
      <c r="D53" s="85"/>
      <c r="E53" s="88"/>
      <c r="F53" s="87"/>
      <c r="G53" s="84">
        <v>-4870</v>
      </c>
      <c r="H53" s="86"/>
      <c r="I53" s="84"/>
      <c r="J53" s="79">
        <f t="shared" si="1"/>
        <v>-4870</v>
      </c>
      <c r="K53" s="82"/>
    </row>
    <row r="54" spans="1:11" ht="29.25" customHeight="1">
      <c r="A54" s="31" t="s">
        <v>67</v>
      </c>
      <c r="B54" s="9">
        <v>18050000</v>
      </c>
      <c r="C54" s="79">
        <f>C56+C57</f>
        <v>163000000</v>
      </c>
      <c r="D54" s="79">
        <f>SUM(D55:D57)</f>
        <v>83144373.42999999</v>
      </c>
      <c r="E54" s="82">
        <f t="shared" si="0"/>
        <v>51.00881805521472</v>
      </c>
      <c r="F54" s="75"/>
      <c r="G54" s="75"/>
      <c r="H54" s="75"/>
      <c r="I54" s="79">
        <f t="shared" si="1"/>
        <v>163000000</v>
      </c>
      <c r="J54" s="79">
        <f t="shared" si="1"/>
        <v>83144373.42999999</v>
      </c>
      <c r="K54" s="82">
        <f t="shared" si="2"/>
        <v>51.00881805521472</v>
      </c>
    </row>
    <row r="55" spans="1:11" ht="47.25" customHeight="1">
      <c r="A55" s="28" t="s">
        <v>68</v>
      </c>
      <c r="B55" s="9">
        <v>18050200</v>
      </c>
      <c r="C55" s="79"/>
      <c r="D55" s="79">
        <v>927.74</v>
      </c>
      <c r="E55" s="88"/>
      <c r="F55" s="75"/>
      <c r="G55" s="75"/>
      <c r="H55" s="75"/>
      <c r="I55" s="79"/>
      <c r="J55" s="79">
        <f t="shared" si="1"/>
        <v>927.74</v>
      </c>
      <c r="K55" s="82"/>
    </row>
    <row r="56" spans="1:11" ht="24.75" customHeight="1">
      <c r="A56" s="28" t="s">
        <v>69</v>
      </c>
      <c r="B56" s="9">
        <v>18050300</v>
      </c>
      <c r="C56" s="79">
        <v>39000000</v>
      </c>
      <c r="D56" s="79">
        <v>18487789.28</v>
      </c>
      <c r="E56" s="82">
        <f t="shared" si="0"/>
        <v>47.404587897435896</v>
      </c>
      <c r="F56" s="75"/>
      <c r="G56" s="75"/>
      <c r="H56" s="73"/>
      <c r="I56" s="79">
        <f t="shared" si="1"/>
        <v>39000000</v>
      </c>
      <c r="J56" s="79">
        <f t="shared" si="1"/>
        <v>18487789.28</v>
      </c>
      <c r="K56" s="82">
        <f t="shared" si="2"/>
        <v>47.404587897435896</v>
      </c>
    </row>
    <row r="57" spans="1:11" ht="26.25" customHeight="1">
      <c r="A57" s="31" t="s">
        <v>70</v>
      </c>
      <c r="B57" s="9">
        <v>18050400</v>
      </c>
      <c r="C57" s="79">
        <v>124000000</v>
      </c>
      <c r="D57" s="79">
        <v>64655656.41</v>
      </c>
      <c r="E57" s="82">
        <f t="shared" si="0"/>
        <v>52.14165839516129</v>
      </c>
      <c r="F57" s="82"/>
      <c r="G57" s="75"/>
      <c r="H57" s="75"/>
      <c r="I57" s="79">
        <f t="shared" si="1"/>
        <v>124000000</v>
      </c>
      <c r="J57" s="79">
        <f t="shared" si="1"/>
        <v>64655656.41</v>
      </c>
      <c r="K57" s="82">
        <f t="shared" si="2"/>
        <v>52.14165839516129</v>
      </c>
    </row>
    <row r="58" spans="1:11" ht="32.25" customHeight="1">
      <c r="A58" s="32" t="s">
        <v>71</v>
      </c>
      <c r="B58" s="6">
        <v>19000000</v>
      </c>
      <c r="C58" s="72"/>
      <c r="D58" s="80">
        <f>SUM(D60:D65)</f>
        <v>-1083.36</v>
      </c>
      <c r="E58" s="88"/>
      <c r="F58" s="80">
        <f>F59</f>
        <v>820000</v>
      </c>
      <c r="G58" s="80">
        <f>G59+G63+G64</f>
        <v>542987.9</v>
      </c>
      <c r="H58" s="88">
        <f>G58*100/F58</f>
        <v>66.21803658536585</v>
      </c>
      <c r="I58" s="80">
        <f t="shared" si="1"/>
        <v>820000</v>
      </c>
      <c r="J58" s="80">
        <f t="shared" si="1"/>
        <v>541904.54</v>
      </c>
      <c r="K58" s="88">
        <f t="shared" si="2"/>
        <v>66.08591951219512</v>
      </c>
    </row>
    <row r="59" spans="1:11" ht="26.25" customHeight="1">
      <c r="A59" s="31" t="s">
        <v>72</v>
      </c>
      <c r="B59" s="9">
        <v>19010000</v>
      </c>
      <c r="C59" s="74"/>
      <c r="D59" s="74"/>
      <c r="E59" s="88"/>
      <c r="F59" s="79">
        <f>F60+F61+F62</f>
        <v>820000</v>
      </c>
      <c r="G59" s="79">
        <f>G60+G61+G62</f>
        <v>542803.06</v>
      </c>
      <c r="H59" s="82">
        <f>G59*100/F59</f>
        <v>66.19549512195123</v>
      </c>
      <c r="I59" s="79">
        <f t="shared" si="1"/>
        <v>820000</v>
      </c>
      <c r="J59" s="79">
        <f t="shared" si="1"/>
        <v>542803.06</v>
      </c>
      <c r="K59" s="82">
        <f t="shared" si="2"/>
        <v>66.19549512195123</v>
      </c>
    </row>
    <row r="60" spans="1:11" ht="99" customHeight="1">
      <c r="A60" s="28" t="s">
        <v>73</v>
      </c>
      <c r="B60" s="9">
        <v>19010100</v>
      </c>
      <c r="C60" s="74"/>
      <c r="D60" s="74"/>
      <c r="E60" s="88"/>
      <c r="F60" s="79">
        <v>510000</v>
      </c>
      <c r="G60" s="79">
        <v>336788.77</v>
      </c>
      <c r="H60" s="82">
        <f>G60*100/F60</f>
        <v>66.0370137254902</v>
      </c>
      <c r="I60" s="79">
        <f t="shared" si="1"/>
        <v>510000</v>
      </c>
      <c r="J60" s="79">
        <f t="shared" si="1"/>
        <v>336788.77</v>
      </c>
      <c r="K60" s="82">
        <f t="shared" si="2"/>
        <v>66.0370137254902</v>
      </c>
    </row>
    <row r="61" spans="1:11" ht="96" customHeight="1">
      <c r="A61" s="28" t="s">
        <v>74</v>
      </c>
      <c r="B61" s="9">
        <v>19010200</v>
      </c>
      <c r="C61" s="74"/>
      <c r="D61" s="74"/>
      <c r="E61" s="88"/>
      <c r="F61" s="79">
        <v>170000</v>
      </c>
      <c r="G61" s="79">
        <v>114436</v>
      </c>
      <c r="H61" s="82">
        <f>G61*100/F61</f>
        <v>67.31529411764706</v>
      </c>
      <c r="I61" s="79">
        <f t="shared" si="1"/>
        <v>170000</v>
      </c>
      <c r="J61" s="79">
        <f t="shared" si="1"/>
        <v>114436</v>
      </c>
      <c r="K61" s="82">
        <f t="shared" si="2"/>
        <v>67.31529411764706</v>
      </c>
    </row>
    <row r="62" spans="1:11" ht="133.5" customHeight="1">
      <c r="A62" s="28" t="s">
        <v>75</v>
      </c>
      <c r="B62" s="9">
        <v>19010300</v>
      </c>
      <c r="C62" s="74"/>
      <c r="D62" s="74"/>
      <c r="E62" s="88"/>
      <c r="F62" s="79">
        <v>140000</v>
      </c>
      <c r="G62" s="79">
        <v>91578.29</v>
      </c>
      <c r="H62" s="82">
        <f>G62*100/F62</f>
        <v>65.41306428571428</v>
      </c>
      <c r="I62" s="79">
        <f t="shared" si="1"/>
        <v>140000</v>
      </c>
      <c r="J62" s="79">
        <f t="shared" si="1"/>
        <v>91578.29</v>
      </c>
      <c r="K62" s="82">
        <f t="shared" si="2"/>
        <v>65.41306428571428</v>
      </c>
    </row>
    <row r="63" spans="1:11" ht="97.5" customHeight="1">
      <c r="A63" s="28" t="s">
        <v>76</v>
      </c>
      <c r="B63" s="9">
        <v>19050200</v>
      </c>
      <c r="C63" s="74"/>
      <c r="D63" s="74"/>
      <c r="E63" s="88"/>
      <c r="F63" s="75"/>
      <c r="G63" s="79">
        <v>241.09</v>
      </c>
      <c r="H63" s="88"/>
      <c r="I63" s="79"/>
      <c r="J63" s="79">
        <f t="shared" si="1"/>
        <v>241.09</v>
      </c>
      <c r="K63" s="82"/>
    </row>
    <row r="64" spans="1:11" ht="104.25" customHeight="1">
      <c r="A64" s="28" t="s">
        <v>77</v>
      </c>
      <c r="B64" s="9">
        <v>19050300</v>
      </c>
      <c r="C64" s="74"/>
      <c r="D64" s="74"/>
      <c r="E64" s="88"/>
      <c r="F64" s="75"/>
      <c r="G64" s="79">
        <v>-56.25</v>
      </c>
      <c r="H64" s="88"/>
      <c r="I64" s="79"/>
      <c r="J64" s="79">
        <f t="shared" si="1"/>
        <v>-56.25</v>
      </c>
      <c r="K64" s="82"/>
    </row>
    <row r="65" spans="1:11" ht="49.5" customHeight="1">
      <c r="A65" s="28" t="s">
        <v>325</v>
      </c>
      <c r="B65" s="9">
        <v>19090000</v>
      </c>
      <c r="C65" s="74"/>
      <c r="D65" s="79">
        <v>-1083.36</v>
      </c>
      <c r="E65" s="88"/>
      <c r="F65" s="75"/>
      <c r="G65" s="74"/>
      <c r="H65" s="88"/>
      <c r="I65" s="79"/>
      <c r="J65" s="79">
        <f t="shared" si="1"/>
        <v>-1083.36</v>
      </c>
      <c r="K65" s="82"/>
    </row>
    <row r="66" spans="1:11" ht="35.25" customHeight="1">
      <c r="A66" s="26" t="s">
        <v>78</v>
      </c>
      <c r="B66" s="6">
        <v>20000000</v>
      </c>
      <c r="C66" s="80">
        <f>SUM(C67+C74+C84)</f>
        <v>38379500</v>
      </c>
      <c r="D66" s="80">
        <f>SUM(D67+D74+D84)</f>
        <v>29254700.92</v>
      </c>
      <c r="E66" s="88">
        <f t="shared" si="0"/>
        <v>76.22480991154131</v>
      </c>
      <c r="F66" s="80">
        <f>F84+F92</f>
        <v>32741819</v>
      </c>
      <c r="G66" s="80">
        <f>G67+G74+G84+G92</f>
        <v>28219838.509999998</v>
      </c>
      <c r="H66" s="88">
        <f>G66*100/F66</f>
        <v>86.18897596984456</v>
      </c>
      <c r="I66" s="80">
        <f t="shared" si="1"/>
        <v>71121319</v>
      </c>
      <c r="J66" s="80">
        <f t="shared" si="1"/>
        <v>57474539.43</v>
      </c>
      <c r="K66" s="88">
        <f t="shared" si="2"/>
        <v>80.81197064132064</v>
      </c>
    </row>
    <row r="67" spans="1:11" ht="46.5" customHeight="1">
      <c r="A67" s="26" t="s">
        <v>79</v>
      </c>
      <c r="B67" s="6">
        <v>21000000</v>
      </c>
      <c r="C67" s="80">
        <f>C68+C70+C69</f>
        <v>13366500</v>
      </c>
      <c r="D67" s="80">
        <f>D68+D70+D69</f>
        <v>13468007.46</v>
      </c>
      <c r="E67" s="88">
        <f t="shared" si="0"/>
        <v>100.75941690046011</v>
      </c>
      <c r="F67" s="73"/>
      <c r="G67" s="72"/>
      <c r="H67" s="88"/>
      <c r="I67" s="80">
        <f t="shared" si="1"/>
        <v>13366500</v>
      </c>
      <c r="J67" s="80">
        <f t="shared" si="1"/>
        <v>13468007.46</v>
      </c>
      <c r="K67" s="88">
        <f t="shared" si="2"/>
        <v>100.75941690046011</v>
      </c>
    </row>
    <row r="68" spans="1:11" ht="85.5" customHeight="1">
      <c r="A68" s="28" t="s">
        <v>80</v>
      </c>
      <c r="B68" s="9">
        <v>21010300</v>
      </c>
      <c r="C68" s="79">
        <v>3231500</v>
      </c>
      <c r="D68" s="79">
        <v>6826573.88</v>
      </c>
      <c r="E68" s="82">
        <f t="shared" si="0"/>
        <v>211.25093238434164</v>
      </c>
      <c r="F68" s="75"/>
      <c r="G68" s="75"/>
      <c r="H68" s="88"/>
      <c r="I68" s="79">
        <f t="shared" si="1"/>
        <v>3231500</v>
      </c>
      <c r="J68" s="79">
        <f t="shared" si="1"/>
        <v>6826573.88</v>
      </c>
      <c r="K68" s="82">
        <f t="shared" si="2"/>
        <v>211.25093238434164</v>
      </c>
    </row>
    <row r="69" spans="1:11" ht="48" customHeight="1">
      <c r="A69" s="28" t="s">
        <v>81</v>
      </c>
      <c r="B69" s="9">
        <v>21050000</v>
      </c>
      <c r="C69" s="79">
        <v>10000000</v>
      </c>
      <c r="D69" s="79">
        <v>6107592.54</v>
      </c>
      <c r="E69" s="82">
        <f t="shared" si="0"/>
        <v>61.0759254</v>
      </c>
      <c r="F69" s="75"/>
      <c r="G69" s="75"/>
      <c r="H69" s="88"/>
      <c r="I69" s="79">
        <f t="shared" si="1"/>
        <v>10000000</v>
      </c>
      <c r="J69" s="79">
        <f t="shared" si="1"/>
        <v>6107592.54</v>
      </c>
      <c r="K69" s="82">
        <f t="shared" si="2"/>
        <v>61.0759254</v>
      </c>
    </row>
    <row r="70" spans="1:11" ht="30" customHeight="1">
      <c r="A70" s="31" t="s">
        <v>82</v>
      </c>
      <c r="B70" s="9">
        <v>21080000</v>
      </c>
      <c r="C70" s="79">
        <f>C71+C73</f>
        <v>135000</v>
      </c>
      <c r="D70" s="79">
        <f>D71+D73+D72</f>
        <v>533841.04</v>
      </c>
      <c r="E70" s="82">
        <f t="shared" si="0"/>
        <v>395.43780740740743</v>
      </c>
      <c r="F70" s="75"/>
      <c r="G70" s="75"/>
      <c r="H70" s="88"/>
      <c r="I70" s="79">
        <f t="shared" si="1"/>
        <v>135000</v>
      </c>
      <c r="J70" s="79">
        <f t="shared" si="1"/>
        <v>533841.04</v>
      </c>
      <c r="K70" s="82">
        <f t="shared" si="2"/>
        <v>395.43780740740743</v>
      </c>
    </row>
    <row r="71" spans="1:11" ht="41.25" customHeight="1">
      <c r="A71" s="28" t="s">
        <v>83</v>
      </c>
      <c r="B71" s="9">
        <v>21081100</v>
      </c>
      <c r="C71" s="79">
        <v>135000</v>
      </c>
      <c r="D71" s="79">
        <v>72650.86</v>
      </c>
      <c r="E71" s="82">
        <f t="shared" si="0"/>
        <v>53.815451851851854</v>
      </c>
      <c r="F71" s="75"/>
      <c r="G71" s="75"/>
      <c r="H71" s="88"/>
      <c r="I71" s="79">
        <f t="shared" si="1"/>
        <v>135000</v>
      </c>
      <c r="J71" s="79">
        <f t="shared" si="1"/>
        <v>72650.86</v>
      </c>
      <c r="K71" s="82">
        <f t="shared" si="2"/>
        <v>53.815451851851854</v>
      </c>
    </row>
    <row r="72" spans="1:11" ht="165" customHeight="1">
      <c r="A72" s="28" t="s">
        <v>84</v>
      </c>
      <c r="B72" s="9">
        <v>21080900</v>
      </c>
      <c r="C72" s="79"/>
      <c r="D72" s="79">
        <v>640</v>
      </c>
      <c r="E72" s="88"/>
      <c r="F72" s="75"/>
      <c r="G72" s="75"/>
      <c r="H72" s="88"/>
      <c r="I72" s="79"/>
      <c r="J72" s="79">
        <f t="shared" si="1"/>
        <v>640</v>
      </c>
      <c r="K72" s="82"/>
    </row>
    <row r="73" spans="1:11" ht="119.25" customHeight="1">
      <c r="A73" s="28" t="s">
        <v>85</v>
      </c>
      <c r="B73" s="9">
        <v>21081500</v>
      </c>
      <c r="C73" s="79"/>
      <c r="D73" s="79">
        <v>460550.18</v>
      </c>
      <c r="E73" s="88"/>
      <c r="F73" s="75"/>
      <c r="G73" s="75"/>
      <c r="H73" s="88"/>
      <c r="I73" s="79"/>
      <c r="J73" s="79">
        <f t="shared" si="1"/>
        <v>460550.18</v>
      </c>
      <c r="K73" s="82"/>
    </row>
    <row r="74" spans="1:11" ht="77.25" customHeight="1">
      <c r="A74" s="27" t="s">
        <v>86</v>
      </c>
      <c r="B74" s="6">
        <v>22000000</v>
      </c>
      <c r="C74" s="80">
        <f>C79+C76+C80+C75+C77+C78</f>
        <v>22513000</v>
      </c>
      <c r="D74" s="80">
        <f>D79+D76+D75+D77+D78+D80</f>
        <v>13141037.54</v>
      </c>
      <c r="E74" s="88">
        <f t="shared" si="0"/>
        <v>58.37088588815351</v>
      </c>
      <c r="F74" s="73"/>
      <c r="G74" s="73"/>
      <c r="H74" s="88"/>
      <c r="I74" s="80">
        <f t="shared" si="1"/>
        <v>22513000</v>
      </c>
      <c r="J74" s="80">
        <f t="shared" si="1"/>
        <v>13141037.54</v>
      </c>
      <c r="K74" s="88">
        <f aca="true" t="shared" si="3" ref="K74:K122">J74*100/I74</f>
        <v>58.37088588815351</v>
      </c>
    </row>
    <row r="75" spans="1:11" ht="77.25" customHeight="1">
      <c r="A75" s="28" t="s">
        <v>87</v>
      </c>
      <c r="B75" s="9">
        <v>22010300</v>
      </c>
      <c r="C75" s="79">
        <v>300000</v>
      </c>
      <c r="D75" s="79">
        <v>242666</v>
      </c>
      <c r="E75" s="82">
        <f t="shared" si="0"/>
        <v>80.88866666666667</v>
      </c>
      <c r="F75" s="75"/>
      <c r="G75" s="75"/>
      <c r="H75" s="88"/>
      <c r="I75" s="79">
        <f t="shared" si="1"/>
        <v>300000</v>
      </c>
      <c r="J75" s="79">
        <f t="shared" si="1"/>
        <v>242666</v>
      </c>
      <c r="K75" s="82">
        <f t="shared" si="3"/>
        <v>80.88866666666667</v>
      </c>
    </row>
    <row r="76" spans="1:11" ht="54.75" customHeight="1">
      <c r="A76" s="28" t="s">
        <v>88</v>
      </c>
      <c r="B76" s="9">
        <v>22012500</v>
      </c>
      <c r="C76" s="79">
        <v>11000000</v>
      </c>
      <c r="D76" s="79">
        <v>7638589.21</v>
      </c>
      <c r="E76" s="82">
        <f t="shared" si="0"/>
        <v>69.44172009090909</v>
      </c>
      <c r="F76" s="73"/>
      <c r="G76" s="73"/>
      <c r="H76" s="88"/>
      <c r="I76" s="79">
        <f t="shared" si="1"/>
        <v>11000000</v>
      </c>
      <c r="J76" s="79">
        <f t="shared" si="1"/>
        <v>7638589.21</v>
      </c>
      <c r="K76" s="82">
        <f t="shared" si="3"/>
        <v>69.44172009090909</v>
      </c>
    </row>
    <row r="77" spans="1:11" ht="75.75" customHeight="1">
      <c r="A77" s="28" t="s">
        <v>89</v>
      </c>
      <c r="B77" s="9">
        <v>22012600</v>
      </c>
      <c r="C77" s="79">
        <v>300000</v>
      </c>
      <c r="D77" s="79">
        <v>303645</v>
      </c>
      <c r="E77" s="82">
        <f t="shared" si="0"/>
        <v>101.215</v>
      </c>
      <c r="F77" s="73"/>
      <c r="G77" s="73"/>
      <c r="H77" s="88"/>
      <c r="I77" s="79">
        <f t="shared" si="1"/>
        <v>300000</v>
      </c>
      <c r="J77" s="79">
        <f t="shared" si="1"/>
        <v>303645</v>
      </c>
      <c r="K77" s="82">
        <f t="shared" si="3"/>
        <v>101.215</v>
      </c>
    </row>
    <row r="78" spans="1:11" ht="174.75" customHeight="1">
      <c r="A78" s="28" t="s">
        <v>90</v>
      </c>
      <c r="B78" s="9">
        <v>22012900</v>
      </c>
      <c r="C78" s="79">
        <v>300000</v>
      </c>
      <c r="D78" s="79">
        <v>25448</v>
      </c>
      <c r="E78" s="82">
        <f t="shared" si="0"/>
        <v>8.482666666666667</v>
      </c>
      <c r="F78" s="73"/>
      <c r="G78" s="73"/>
      <c r="H78" s="88"/>
      <c r="I78" s="79">
        <f t="shared" si="1"/>
        <v>300000</v>
      </c>
      <c r="J78" s="79">
        <f t="shared" si="1"/>
        <v>25448</v>
      </c>
      <c r="K78" s="82">
        <f t="shared" si="3"/>
        <v>8.482666666666667</v>
      </c>
    </row>
    <row r="79" spans="1:11" ht="93" customHeight="1">
      <c r="A79" s="28" t="s">
        <v>91</v>
      </c>
      <c r="B79" s="9">
        <v>22080400</v>
      </c>
      <c r="C79" s="79">
        <v>10463000</v>
      </c>
      <c r="D79" s="79">
        <v>4734639.79</v>
      </c>
      <c r="E79" s="82">
        <f t="shared" si="0"/>
        <v>45.25126436012616</v>
      </c>
      <c r="F79" s="75"/>
      <c r="G79" s="75"/>
      <c r="H79" s="88"/>
      <c r="I79" s="79">
        <f t="shared" si="1"/>
        <v>10463000</v>
      </c>
      <c r="J79" s="79">
        <f t="shared" si="1"/>
        <v>4734639.79</v>
      </c>
      <c r="K79" s="82">
        <f t="shared" si="3"/>
        <v>45.25126436012616</v>
      </c>
    </row>
    <row r="80" spans="1:11" ht="27" customHeight="1">
      <c r="A80" s="32" t="s">
        <v>92</v>
      </c>
      <c r="B80" s="6">
        <v>22090000</v>
      </c>
      <c r="C80" s="80">
        <f>C81+C82+C83</f>
        <v>150000</v>
      </c>
      <c r="D80" s="80">
        <f>D81+D83+D82</f>
        <v>196049.54</v>
      </c>
      <c r="E80" s="88">
        <f t="shared" si="0"/>
        <v>130.69969333333333</v>
      </c>
      <c r="F80" s="73"/>
      <c r="G80" s="73"/>
      <c r="H80" s="88"/>
      <c r="I80" s="80">
        <f t="shared" si="1"/>
        <v>150000</v>
      </c>
      <c r="J80" s="80">
        <f t="shared" si="1"/>
        <v>196049.54</v>
      </c>
      <c r="K80" s="88">
        <f t="shared" si="3"/>
        <v>130.69969333333333</v>
      </c>
    </row>
    <row r="81" spans="1:11" ht="97.5" customHeight="1">
      <c r="A81" s="28" t="s">
        <v>93</v>
      </c>
      <c r="B81" s="9">
        <v>22090100</v>
      </c>
      <c r="C81" s="79">
        <v>43600</v>
      </c>
      <c r="D81" s="79">
        <v>124514.32</v>
      </c>
      <c r="E81" s="82">
        <f t="shared" si="0"/>
        <v>285.5833027522936</v>
      </c>
      <c r="F81" s="75"/>
      <c r="G81" s="75"/>
      <c r="H81" s="88"/>
      <c r="I81" s="79">
        <f t="shared" si="1"/>
        <v>43600</v>
      </c>
      <c r="J81" s="79">
        <f t="shared" si="1"/>
        <v>124514.32</v>
      </c>
      <c r="K81" s="82">
        <f t="shared" si="3"/>
        <v>285.5833027522936</v>
      </c>
    </row>
    <row r="82" spans="1:11" ht="50.25" customHeight="1">
      <c r="A82" s="28" t="s">
        <v>94</v>
      </c>
      <c r="B82" s="9">
        <v>22090200</v>
      </c>
      <c r="C82" s="79">
        <v>20000</v>
      </c>
      <c r="D82" s="79">
        <v>7420.95</v>
      </c>
      <c r="E82" s="82">
        <f t="shared" si="0"/>
        <v>37.10475</v>
      </c>
      <c r="F82" s="75"/>
      <c r="G82" s="75"/>
      <c r="H82" s="88"/>
      <c r="I82" s="79">
        <f t="shared" si="1"/>
        <v>20000</v>
      </c>
      <c r="J82" s="79">
        <f t="shared" si="1"/>
        <v>7420.95</v>
      </c>
      <c r="K82" s="82">
        <f t="shared" si="3"/>
        <v>37.10475</v>
      </c>
    </row>
    <row r="83" spans="1:11" ht="90.75" customHeight="1">
      <c r="A83" s="28" t="s">
        <v>95</v>
      </c>
      <c r="B83" s="9">
        <v>22090400</v>
      </c>
      <c r="C83" s="79">
        <v>86400</v>
      </c>
      <c r="D83" s="79">
        <v>64114.27</v>
      </c>
      <c r="E83" s="82">
        <f aca="true" t="shared" si="4" ref="E83:E122">D83*100/C83</f>
        <v>74.20633101851851</v>
      </c>
      <c r="F83" s="82"/>
      <c r="G83" s="75"/>
      <c r="H83" s="88"/>
      <c r="I83" s="79">
        <f t="shared" si="1"/>
        <v>86400</v>
      </c>
      <c r="J83" s="79">
        <f t="shared" si="1"/>
        <v>64114.27</v>
      </c>
      <c r="K83" s="82">
        <f t="shared" si="3"/>
        <v>74.20633101851851</v>
      </c>
    </row>
    <row r="84" spans="1:11" ht="29.25" customHeight="1">
      <c r="A84" s="32" t="s">
        <v>96</v>
      </c>
      <c r="B84" s="6">
        <v>24000000</v>
      </c>
      <c r="C84" s="80">
        <f>SUM(C85)</f>
        <v>2500000</v>
      </c>
      <c r="D84" s="80">
        <f>SUM(D85)</f>
        <v>2645655.92</v>
      </c>
      <c r="E84" s="88">
        <f t="shared" si="4"/>
        <v>105.8262368</v>
      </c>
      <c r="F84" s="80">
        <f>F89+F91</f>
        <v>1508419</v>
      </c>
      <c r="G84" s="80">
        <f>G85+G91+G90+G88</f>
        <v>3561910.3100000005</v>
      </c>
      <c r="H84" s="88">
        <f>G84*100/F84</f>
        <v>236.1353383907257</v>
      </c>
      <c r="I84" s="80">
        <f t="shared" si="1"/>
        <v>4008419</v>
      </c>
      <c r="J84" s="80">
        <f t="shared" si="1"/>
        <v>6207566.23</v>
      </c>
      <c r="K84" s="88">
        <f t="shared" si="3"/>
        <v>154.86320741419496</v>
      </c>
    </row>
    <row r="85" spans="1:11" ht="35.25" customHeight="1">
      <c r="A85" s="31" t="s">
        <v>82</v>
      </c>
      <c r="B85" s="9">
        <v>24060000</v>
      </c>
      <c r="C85" s="79">
        <f>C86</f>
        <v>2500000</v>
      </c>
      <c r="D85" s="79">
        <f>D86</f>
        <v>2645655.92</v>
      </c>
      <c r="E85" s="82">
        <f t="shared" si="4"/>
        <v>105.8262368</v>
      </c>
      <c r="F85" s="82"/>
      <c r="G85" s="79">
        <f>G87</f>
        <v>1981.2</v>
      </c>
      <c r="H85" s="88"/>
      <c r="I85" s="79">
        <f t="shared" si="1"/>
        <v>2500000</v>
      </c>
      <c r="J85" s="79">
        <f t="shared" si="1"/>
        <v>2647637.12</v>
      </c>
      <c r="K85" s="82">
        <f t="shared" si="3"/>
        <v>105.9054848</v>
      </c>
    </row>
    <row r="86" spans="1:11" ht="37.5" customHeight="1">
      <c r="A86" s="31" t="s">
        <v>82</v>
      </c>
      <c r="B86" s="9">
        <v>24060300</v>
      </c>
      <c r="C86" s="79">
        <v>2500000</v>
      </c>
      <c r="D86" s="79">
        <v>2645655.92</v>
      </c>
      <c r="E86" s="82">
        <f t="shared" si="4"/>
        <v>105.8262368</v>
      </c>
      <c r="F86" s="82"/>
      <c r="G86" s="75"/>
      <c r="H86" s="88"/>
      <c r="I86" s="79">
        <f t="shared" si="1"/>
        <v>2500000</v>
      </c>
      <c r="J86" s="79">
        <f t="shared" si="1"/>
        <v>2645655.92</v>
      </c>
      <c r="K86" s="82">
        <f t="shared" si="3"/>
        <v>105.8262368</v>
      </c>
    </row>
    <row r="87" spans="1:11" ht="145.5" customHeight="1">
      <c r="A87" s="28" t="s">
        <v>97</v>
      </c>
      <c r="B87" s="9">
        <v>24062100</v>
      </c>
      <c r="C87" s="79"/>
      <c r="D87" s="74"/>
      <c r="E87" s="88"/>
      <c r="F87" s="82"/>
      <c r="G87" s="79">
        <v>1981.2</v>
      </c>
      <c r="H87" s="88"/>
      <c r="I87" s="79"/>
      <c r="J87" s="79">
        <f t="shared" si="1"/>
        <v>1981.2</v>
      </c>
      <c r="K87" s="82"/>
    </row>
    <row r="88" spans="1:11" ht="64.5" customHeight="1">
      <c r="A88" s="28" t="s">
        <v>98</v>
      </c>
      <c r="B88" s="9">
        <v>24110700</v>
      </c>
      <c r="C88" s="79"/>
      <c r="D88" s="74"/>
      <c r="E88" s="88"/>
      <c r="F88" s="82"/>
      <c r="G88" s="79">
        <v>24.22</v>
      </c>
      <c r="H88" s="88"/>
      <c r="I88" s="79"/>
      <c r="J88" s="79">
        <f t="shared" si="1"/>
        <v>24.22</v>
      </c>
      <c r="K88" s="82"/>
    </row>
    <row r="89" spans="1:11" ht="48.75" customHeight="1">
      <c r="A89" s="31" t="s">
        <v>99</v>
      </c>
      <c r="B89" s="9">
        <v>24110000</v>
      </c>
      <c r="C89" s="79"/>
      <c r="D89" s="74"/>
      <c r="E89" s="88"/>
      <c r="F89" s="79">
        <f>F90</f>
        <v>8419</v>
      </c>
      <c r="G89" s="74"/>
      <c r="H89" s="88"/>
      <c r="I89" s="79">
        <f t="shared" si="1"/>
        <v>8419</v>
      </c>
      <c r="J89" s="79"/>
      <c r="K89" s="82"/>
    </row>
    <row r="90" spans="1:11" ht="155.25" customHeight="1">
      <c r="A90" s="28" t="s">
        <v>100</v>
      </c>
      <c r="B90" s="9">
        <v>24110900</v>
      </c>
      <c r="C90" s="79"/>
      <c r="D90" s="74"/>
      <c r="E90" s="88"/>
      <c r="F90" s="79">
        <v>8419</v>
      </c>
      <c r="G90" s="79">
        <v>5665.89</v>
      </c>
      <c r="H90" s="82">
        <f>G90*100/F90</f>
        <v>67.29884784416201</v>
      </c>
      <c r="I90" s="79">
        <f t="shared" si="1"/>
        <v>8419</v>
      </c>
      <c r="J90" s="79">
        <f t="shared" si="1"/>
        <v>5665.89</v>
      </c>
      <c r="K90" s="82">
        <f t="shared" si="3"/>
        <v>67.29884784416201</v>
      </c>
    </row>
    <row r="91" spans="1:11" ht="86.25" customHeight="1">
      <c r="A91" s="28" t="s">
        <v>101</v>
      </c>
      <c r="B91" s="9">
        <v>24170000</v>
      </c>
      <c r="C91" s="79"/>
      <c r="D91" s="74"/>
      <c r="E91" s="88"/>
      <c r="F91" s="79">
        <v>1500000</v>
      </c>
      <c r="G91" s="79">
        <v>3554239</v>
      </c>
      <c r="H91" s="82">
        <f>G91*100/F91</f>
        <v>236.94926666666666</v>
      </c>
      <c r="I91" s="79">
        <f t="shared" si="1"/>
        <v>1500000</v>
      </c>
      <c r="J91" s="79">
        <f t="shared" si="1"/>
        <v>3554239</v>
      </c>
      <c r="K91" s="82">
        <f t="shared" si="3"/>
        <v>236.94926666666666</v>
      </c>
    </row>
    <row r="92" spans="1:11" ht="48" customHeight="1">
      <c r="A92" s="27" t="s">
        <v>102</v>
      </c>
      <c r="B92" s="6">
        <v>25000000</v>
      </c>
      <c r="C92" s="80"/>
      <c r="D92" s="72"/>
      <c r="E92" s="88"/>
      <c r="F92" s="80">
        <f>F93+F94</f>
        <v>31233400</v>
      </c>
      <c r="G92" s="80">
        <f>G93+G94</f>
        <v>24657928.2</v>
      </c>
      <c r="H92" s="88">
        <f>G92*100/F92</f>
        <v>78.9473070495047</v>
      </c>
      <c r="I92" s="80">
        <f t="shared" si="1"/>
        <v>31233400</v>
      </c>
      <c r="J92" s="80">
        <f t="shared" si="1"/>
        <v>24657928.2</v>
      </c>
      <c r="K92" s="88">
        <f t="shared" si="3"/>
        <v>78.9473070495047</v>
      </c>
    </row>
    <row r="93" spans="1:11" ht="92.25" customHeight="1">
      <c r="A93" s="28" t="s">
        <v>103</v>
      </c>
      <c r="B93" s="9">
        <v>25010000</v>
      </c>
      <c r="C93" s="79"/>
      <c r="D93" s="74"/>
      <c r="E93" s="88"/>
      <c r="F93" s="79">
        <v>31233400</v>
      </c>
      <c r="G93" s="79">
        <v>16098245.02</v>
      </c>
      <c r="H93" s="82">
        <f>G93*100/F93</f>
        <v>51.54176304853138</v>
      </c>
      <c r="I93" s="79">
        <f t="shared" si="1"/>
        <v>31233400</v>
      </c>
      <c r="J93" s="79">
        <f t="shared" si="1"/>
        <v>16098245.02</v>
      </c>
      <c r="K93" s="82">
        <f t="shared" si="3"/>
        <v>51.54176304853138</v>
      </c>
    </row>
    <row r="94" spans="1:11" ht="54" customHeight="1">
      <c r="A94" s="28" t="s">
        <v>104</v>
      </c>
      <c r="B94" s="9">
        <v>25020000</v>
      </c>
      <c r="C94" s="79"/>
      <c r="D94" s="74"/>
      <c r="E94" s="88"/>
      <c r="F94" s="82"/>
      <c r="G94" s="79">
        <v>8559683.18</v>
      </c>
      <c r="H94" s="88"/>
      <c r="I94" s="79"/>
      <c r="J94" s="79">
        <f t="shared" si="1"/>
        <v>8559683.18</v>
      </c>
      <c r="K94" s="82"/>
    </row>
    <row r="95" spans="1:11" ht="27.75" customHeight="1">
      <c r="A95" s="32" t="s">
        <v>105</v>
      </c>
      <c r="B95" s="6">
        <v>30000000</v>
      </c>
      <c r="C95" s="72"/>
      <c r="D95" s="80">
        <f>D96+D100</f>
        <v>12558.109999999999</v>
      </c>
      <c r="E95" s="88"/>
      <c r="F95" s="80">
        <f>F99+F100</f>
        <v>19690000</v>
      </c>
      <c r="G95" s="80">
        <f>G99+G100</f>
        <v>10086253.309999999</v>
      </c>
      <c r="H95" s="88">
        <f>G95*100/F95</f>
        <v>51.225258049771455</v>
      </c>
      <c r="I95" s="80">
        <f t="shared" si="1"/>
        <v>19690000</v>
      </c>
      <c r="J95" s="80">
        <f t="shared" si="1"/>
        <v>10098811.419999998</v>
      </c>
      <c r="K95" s="88">
        <f t="shared" si="3"/>
        <v>51.28903717623158</v>
      </c>
    </row>
    <row r="96" spans="1:11" ht="58.5" customHeight="1">
      <c r="A96" s="28" t="s">
        <v>106</v>
      </c>
      <c r="B96" s="9">
        <v>31000000</v>
      </c>
      <c r="C96" s="74"/>
      <c r="D96" s="79">
        <f>D97+D98</f>
        <v>12558.109999999999</v>
      </c>
      <c r="E96" s="88"/>
      <c r="F96" s="79">
        <f>F99</f>
        <v>14000000</v>
      </c>
      <c r="G96" s="79">
        <f>G99</f>
        <v>3882510.5</v>
      </c>
      <c r="H96" s="82">
        <f>G96*100/F96</f>
        <v>27.732217857142857</v>
      </c>
      <c r="I96" s="79">
        <f t="shared" si="1"/>
        <v>14000000</v>
      </c>
      <c r="J96" s="79">
        <f t="shared" si="1"/>
        <v>3895068.61</v>
      </c>
      <c r="K96" s="82">
        <f t="shared" si="3"/>
        <v>27.821918642857142</v>
      </c>
    </row>
    <row r="97" spans="1:11" ht="118.5" customHeight="1">
      <c r="A97" s="28" t="s">
        <v>107</v>
      </c>
      <c r="B97" s="9">
        <v>31010200</v>
      </c>
      <c r="C97" s="74"/>
      <c r="D97" s="79">
        <v>10801.81</v>
      </c>
      <c r="E97" s="88"/>
      <c r="F97" s="82"/>
      <c r="G97" s="75"/>
      <c r="H97" s="88"/>
      <c r="I97" s="79"/>
      <c r="J97" s="79">
        <f aca="true" t="shared" si="5" ref="J97:J122">D97+G97</f>
        <v>10801.81</v>
      </c>
      <c r="K97" s="82"/>
    </row>
    <row r="98" spans="1:11" ht="67.5" customHeight="1">
      <c r="A98" s="28" t="s">
        <v>108</v>
      </c>
      <c r="B98" s="9">
        <v>31020000</v>
      </c>
      <c r="C98" s="74"/>
      <c r="D98" s="79">
        <v>1756.3</v>
      </c>
      <c r="E98" s="88"/>
      <c r="F98" s="82"/>
      <c r="G98" s="75"/>
      <c r="H98" s="88"/>
      <c r="I98" s="79"/>
      <c r="J98" s="79">
        <f t="shared" si="5"/>
        <v>1756.3</v>
      </c>
      <c r="K98" s="82"/>
    </row>
    <row r="99" spans="1:11" ht="84" customHeight="1">
      <c r="A99" s="28" t="s">
        <v>109</v>
      </c>
      <c r="B99" s="9">
        <v>31030000</v>
      </c>
      <c r="C99" s="74"/>
      <c r="D99" s="74"/>
      <c r="E99" s="88"/>
      <c r="F99" s="79">
        <v>14000000</v>
      </c>
      <c r="G99" s="79">
        <v>3882510.5</v>
      </c>
      <c r="H99" s="82">
        <f aca="true" t="shared" si="6" ref="H99:H104">G99*100/F99</f>
        <v>27.732217857142857</v>
      </c>
      <c r="I99" s="79">
        <f t="shared" si="1"/>
        <v>14000000</v>
      </c>
      <c r="J99" s="79">
        <f t="shared" si="5"/>
        <v>3882510.5</v>
      </c>
      <c r="K99" s="82">
        <f t="shared" si="3"/>
        <v>27.732217857142857</v>
      </c>
    </row>
    <row r="100" spans="1:11" ht="49.5" customHeight="1">
      <c r="A100" s="28" t="s">
        <v>110</v>
      </c>
      <c r="B100" s="9">
        <v>33000000</v>
      </c>
      <c r="C100" s="74"/>
      <c r="D100" s="74"/>
      <c r="E100" s="88"/>
      <c r="F100" s="79">
        <f>F101</f>
        <v>5690000</v>
      </c>
      <c r="G100" s="79">
        <f>G101</f>
        <v>6203742.81</v>
      </c>
      <c r="H100" s="82">
        <f t="shared" si="6"/>
        <v>109.02887188049209</v>
      </c>
      <c r="I100" s="79">
        <f t="shared" si="1"/>
        <v>5690000</v>
      </c>
      <c r="J100" s="79">
        <f t="shared" si="5"/>
        <v>6203742.81</v>
      </c>
      <c r="K100" s="82">
        <f t="shared" si="3"/>
        <v>109.02887188049209</v>
      </c>
    </row>
    <row r="101" spans="1:11" ht="29.25" customHeight="1">
      <c r="A101" s="31" t="s">
        <v>111</v>
      </c>
      <c r="B101" s="9">
        <v>33010000</v>
      </c>
      <c r="C101" s="74"/>
      <c r="D101" s="74"/>
      <c r="E101" s="88"/>
      <c r="F101" s="79">
        <v>5690000</v>
      </c>
      <c r="G101" s="79">
        <v>6203742.81</v>
      </c>
      <c r="H101" s="82">
        <f t="shared" si="6"/>
        <v>109.02887188049209</v>
      </c>
      <c r="I101" s="79">
        <f t="shared" si="1"/>
        <v>5690000</v>
      </c>
      <c r="J101" s="79">
        <f t="shared" si="5"/>
        <v>6203742.81</v>
      </c>
      <c r="K101" s="82">
        <f t="shared" si="3"/>
        <v>109.02887188049209</v>
      </c>
    </row>
    <row r="102" spans="1:11" ht="19.5" customHeight="1">
      <c r="A102" s="6" t="s">
        <v>112</v>
      </c>
      <c r="B102" s="6">
        <v>90010100</v>
      </c>
      <c r="C102" s="80">
        <f>C10+C66+C95</f>
        <v>1219754730.1599998</v>
      </c>
      <c r="D102" s="33">
        <f>D10+D66+D95</f>
        <v>586642603.3199998</v>
      </c>
      <c r="E102" s="88">
        <f t="shared" si="4"/>
        <v>48.095128374132045</v>
      </c>
      <c r="F102" s="80">
        <f>F10+F66+F95</f>
        <v>53251819</v>
      </c>
      <c r="G102" s="80">
        <f>G10+G66+G95</f>
        <v>38844272.26</v>
      </c>
      <c r="H102" s="88">
        <f t="shared" si="6"/>
        <v>72.94449840295596</v>
      </c>
      <c r="I102" s="80">
        <f t="shared" si="1"/>
        <v>1273006549.1599998</v>
      </c>
      <c r="J102" s="80">
        <f t="shared" si="5"/>
        <v>625486875.5799998</v>
      </c>
      <c r="K102" s="88">
        <f t="shared" si="3"/>
        <v>49.13461568542052</v>
      </c>
    </row>
    <row r="103" spans="1:11" ht="40.5" customHeight="1">
      <c r="A103" s="32" t="s">
        <v>113</v>
      </c>
      <c r="B103" s="6">
        <v>40000000</v>
      </c>
      <c r="C103" s="80">
        <f>C104</f>
        <v>1205615657.03</v>
      </c>
      <c r="D103" s="33">
        <f>D104</f>
        <v>815632042.3599999</v>
      </c>
      <c r="E103" s="88">
        <f t="shared" si="4"/>
        <v>67.65274136944159</v>
      </c>
      <c r="F103" s="80">
        <f>F104</f>
        <v>3371706</v>
      </c>
      <c r="G103" s="80">
        <f>G104</f>
        <v>2493706</v>
      </c>
      <c r="H103" s="88">
        <f t="shared" si="6"/>
        <v>73.95976992062772</v>
      </c>
      <c r="I103" s="80">
        <f t="shared" si="1"/>
        <v>1208987363.03</v>
      </c>
      <c r="J103" s="80">
        <f t="shared" si="5"/>
        <v>818125748.3599999</v>
      </c>
      <c r="K103" s="88">
        <f t="shared" si="3"/>
        <v>67.67033083866062</v>
      </c>
    </row>
    <row r="104" spans="1:11" ht="21.75" customHeight="1">
      <c r="A104" s="32" t="s">
        <v>114</v>
      </c>
      <c r="B104" s="6">
        <v>41030000</v>
      </c>
      <c r="C104" s="80">
        <f>SUM(C105:C117)</f>
        <v>1205615657.03</v>
      </c>
      <c r="D104" s="33">
        <f>SUM(D105:D117)</f>
        <v>815632042.3599999</v>
      </c>
      <c r="E104" s="88">
        <f t="shared" si="4"/>
        <v>67.65274136944159</v>
      </c>
      <c r="F104" s="80">
        <f>SUM(F105:F117)</f>
        <v>3371706</v>
      </c>
      <c r="G104" s="80">
        <f>SUM(G105:G117)</f>
        <v>2493706</v>
      </c>
      <c r="H104" s="88">
        <f t="shared" si="6"/>
        <v>73.95976992062772</v>
      </c>
      <c r="I104" s="80">
        <f t="shared" si="1"/>
        <v>1208987363.03</v>
      </c>
      <c r="J104" s="80">
        <f t="shared" si="5"/>
        <v>818125748.3599999</v>
      </c>
      <c r="K104" s="88">
        <f t="shared" si="3"/>
        <v>67.67033083866062</v>
      </c>
    </row>
    <row r="105" spans="1:11" ht="195" customHeight="1">
      <c r="A105" s="28" t="s">
        <v>123</v>
      </c>
      <c r="B105" s="9">
        <v>41030600</v>
      </c>
      <c r="C105" s="79">
        <v>312006000</v>
      </c>
      <c r="D105" s="79">
        <v>151130423.97</v>
      </c>
      <c r="E105" s="82">
        <f t="shared" si="4"/>
        <v>48.43830694602027</v>
      </c>
      <c r="F105" s="75"/>
      <c r="G105" s="75"/>
      <c r="H105" s="82"/>
      <c r="I105" s="79">
        <f t="shared" si="1"/>
        <v>312006000</v>
      </c>
      <c r="J105" s="79">
        <f t="shared" si="5"/>
        <v>151130423.97</v>
      </c>
      <c r="K105" s="82">
        <f t="shared" si="3"/>
        <v>48.43830694602027</v>
      </c>
    </row>
    <row r="106" spans="1:11" ht="214.5" customHeight="1">
      <c r="A106" s="28" t="s">
        <v>115</v>
      </c>
      <c r="B106" s="9">
        <v>41030800</v>
      </c>
      <c r="C106" s="79">
        <v>347965900</v>
      </c>
      <c r="D106" s="79">
        <v>340647771.07</v>
      </c>
      <c r="E106" s="82">
        <f t="shared" si="4"/>
        <v>97.89688330666884</v>
      </c>
      <c r="F106" s="75"/>
      <c r="G106" s="75"/>
      <c r="H106" s="88"/>
      <c r="I106" s="79">
        <f t="shared" si="1"/>
        <v>347965900</v>
      </c>
      <c r="J106" s="79">
        <f t="shared" si="5"/>
        <v>340647771.07</v>
      </c>
      <c r="K106" s="82">
        <f t="shared" si="3"/>
        <v>97.89688330666884</v>
      </c>
    </row>
    <row r="107" spans="1:11" ht="140.25" customHeight="1">
      <c r="A107" s="28" t="s">
        <v>5</v>
      </c>
      <c r="B107" s="9">
        <v>41031000</v>
      </c>
      <c r="C107" s="79">
        <v>239100</v>
      </c>
      <c r="D107" s="79">
        <v>122519.08</v>
      </c>
      <c r="E107" s="82">
        <f t="shared" si="4"/>
        <v>51.24177331660393</v>
      </c>
      <c r="F107" s="75"/>
      <c r="G107" s="75"/>
      <c r="H107" s="88"/>
      <c r="I107" s="79">
        <f t="shared" si="1"/>
        <v>239100</v>
      </c>
      <c r="J107" s="79">
        <f t="shared" si="5"/>
        <v>122519.08</v>
      </c>
      <c r="K107" s="82">
        <f t="shared" si="3"/>
        <v>51.24177331660393</v>
      </c>
    </row>
    <row r="108" spans="1:11" ht="107.25" customHeight="1">
      <c r="A108" s="28" t="s">
        <v>316</v>
      </c>
      <c r="B108" s="9">
        <v>41033600</v>
      </c>
      <c r="C108" s="79">
        <v>3057171</v>
      </c>
      <c r="D108" s="79">
        <v>1019031</v>
      </c>
      <c r="E108" s="82">
        <f t="shared" si="4"/>
        <v>33.33248287387261</v>
      </c>
      <c r="F108" s="75"/>
      <c r="G108" s="75"/>
      <c r="H108" s="88"/>
      <c r="I108" s="79">
        <f t="shared" si="1"/>
        <v>3057171</v>
      </c>
      <c r="J108" s="79">
        <f t="shared" si="5"/>
        <v>1019031</v>
      </c>
      <c r="K108" s="82">
        <f t="shared" si="3"/>
        <v>33.33248287387261</v>
      </c>
    </row>
    <row r="109" spans="1:11" ht="107.25" customHeight="1">
      <c r="A109" s="28" t="s">
        <v>326</v>
      </c>
      <c r="B109" s="9">
        <v>41033800</v>
      </c>
      <c r="C109" s="79"/>
      <c r="D109" s="79">
        <v>359400</v>
      </c>
      <c r="E109" s="82"/>
      <c r="F109" s="75"/>
      <c r="G109" s="75"/>
      <c r="H109" s="88"/>
      <c r="I109" s="79"/>
      <c r="J109" s="79">
        <f t="shared" si="5"/>
        <v>359400</v>
      </c>
      <c r="K109" s="82"/>
    </row>
    <row r="110" spans="1:11" ht="59.25" customHeight="1">
      <c r="A110" s="28" t="s">
        <v>116</v>
      </c>
      <c r="B110" s="9">
        <v>41033900</v>
      </c>
      <c r="C110" s="79">
        <v>297953600</v>
      </c>
      <c r="D110" s="79">
        <v>183516600</v>
      </c>
      <c r="E110" s="82">
        <f t="shared" si="4"/>
        <v>61.59234189484537</v>
      </c>
      <c r="F110" s="75"/>
      <c r="G110" s="75"/>
      <c r="H110" s="88"/>
      <c r="I110" s="79">
        <f t="shared" si="1"/>
        <v>297953600</v>
      </c>
      <c r="J110" s="79">
        <f t="shared" si="5"/>
        <v>183516600</v>
      </c>
      <c r="K110" s="82">
        <f t="shared" si="3"/>
        <v>61.59234189484537</v>
      </c>
    </row>
    <row r="111" spans="1:11" ht="61.5" customHeight="1">
      <c r="A111" s="28" t="s">
        <v>117</v>
      </c>
      <c r="B111" s="9">
        <v>41034200</v>
      </c>
      <c r="C111" s="79">
        <v>228955557</v>
      </c>
      <c r="D111" s="79">
        <v>131032738</v>
      </c>
      <c r="E111" s="82">
        <f t="shared" si="4"/>
        <v>57.23064323789267</v>
      </c>
      <c r="F111" s="75"/>
      <c r="G111" s="75"/>
      <c r="H111" s="88"/>
      <c r="I111" s="79">
        <f t="shared" si="1"/>
        <v>228955557</v>
      </c>
      <c r="J111" s="79">
        <f t="shared" si="5"/>
        <v>131032738</v>
      </c>
      <c r="K111" s="82">
        <f t="shared" si="3"/>
        <v>57.23064323789267</v>
      </c>
    </row>
    <row r="112" spans="1:11" ht="105.75" customHeight="1">
      <c r="A112" s="28" t="s">
        <v>317</v>
      </c>
      <c r="B112" s="9">
        <v>41034500</v>
      </c>
      <c r="C112" s="79">
        <v>6000000</v>
      </c>
      <c r="D112" s="79">
        <v>2011000</v>
      </c>
      <c r="E112" s="82">
        <f t="shared" si="4"/>
        <v>33.516666666666666</v>
      </c>
      <c r="F112" s="75"/>
      <c r="G112" s="75"/>
      <c r="H112" s="88"/>
      <c r="I112" s="79">
        <f t="shared" si="1"/>
        <v>6000000</v>
      </c>
      <c r="J112" s="79">
        <f t="shared" si="5"/>
        <v>2011000</v>
      </c>
      <c r="K112" s="82">
        <f t="shared" si="3"/>
        <v>33.516666666666666</v>
      </c>
    </row>
    <row r="113" spans="1:11" ht="43.5" customHeight="1">
      <c r="A113" s="28" t="s">
        <v>7</v>
      </c>
      <c r="B113" s="9">
        <v>41035000</v>
      </c>
      <c r="C113" s="79">
        <v>2589687</v>
      </c>
      <c r="D113" s="79">
        <v>2783013</v>
      </c>
      <c r="E113" s="82">
        <f t="shared" si="4"/>
        <v>107.46522649262246</v>
      </c>
      <c r="F113" s="79">
        <v>1369826</v>
      </c>
      <c r="G113" s="79">
        <v>491826</v>
      </c>
      <c r="H113" s="82">
        <f>G113*100/F113</f>
        <v>35.90426813332496</v>
      </c>
      <c r="I113" s="79">
        <f t="shared" si="1"/>
        <v>3959513</v>
      </c>
      <c r="J113" s="79">
        <f t="shared" si="5"/>
        <v>3274839</v>
      </c>
      <c r="K113" s="82">
        <f t="shared" si="3"/>
        <v>82.70812597407813</v>
      </c>
    </row>
    <row r="114" spans="1:11" ht="118.5" customHeight="1">
      <c r="A114" s="28" t="s">
        <v>318</v>
      </c>
      <c r="B114" s="9">
        <v>41035200</v>
      </c>
      <c r="C114" s="79"/>
      <c r="D114" s="74"/>
      <c r="E114" s="88"/>
      <c r="F114" s="79">
        <v>2001880</v>
      </c>
      <c r="G114" s="79">
        <v>2001880</v>
      </c>
      <c r="H114" s="82">
        <f>G114*100/F114</f>
        <v>100</v>
      </c>
      <c r="I114" s="79">
        <f t="shared" si="1"/>
        <v>2001880</v>
      </c>
      <c r="J114" s="79">
        <f t="shared" si="5"/>
        <v>2001880</v>
      </c>
      <c r="K114" s="82">
        <f t="shared" si="3"/>
        <v>100</v>
      </c>
    </row>
    <row r="115" spans="1:11" ht="118.5" customHeight="1">
      <c r="A115" s="28" t="s">
        <v>319</v>
      </c>
      <c r="B115" s="9">
        <v>41035300</v>
      </c>
      <c r="C115" s="79">
        <v>442.03</v>
      </c>
      <c r="D115" s="79">
        <v>442.03</v>
      </c>
      <c r="E115" s="82">
        <f t="shared" si="4"/>
        <v>100</v>
      </c>
      <c r="F115" s="74"/>
      <c r="G115" s="74"/>
      <c r="H115" s="88"/>
      <c r="I115" s="79">
        <f t="shared" si="1"/>
        <v>442.03</v>
      </c>
      <c r="J115" s="79">
        <f t="shared" si="5"/>
        <v>442.03</v>
      </c>
      <c r="K115" s="82">
        <f t="shared" si="3"/>
        <v>100</v>
      </c>
    </row>
    <row r="116" spans="1:11" ht="101.25" customHeight="1">
      <c r="A116" s="28" t="s">
        <v>320</v>
      </c>
      <c r="B116" s="9">
        <v>41035400</v>
      </c>
      <c r="C116" s="79">
        <v>3567800</v>
      </c>
      <c r="D116" s="79">
        <v>1622000</v>
      </c>
      <c r="E116" s="82">
        <f t="shared" si="4"/>
        <v>45.462189584617974</v>
      </c>
      <c r="F116" s="74"/>
      <c r="G116" s="74"/>
      <c r="H116" s="88"/>
      <c r="I116" s="79">
        <f t="shared" si="1"/>
        <v>3567800</v>
      </c>
      <c r="J116" s="79">
        <f t="shared" si="5"/>
        <v>1622000</v>
      </c>
      <c r="K116" s="82">
        <f t="shared" si="3"/>
        <v>45.462189584617974</v>
      </c>
    </row>
    <row r="117" spans="1:11" ht="294" customHeight="1">
      <c r="A117" s="28" t="s">
        <v>314</v>
      </c>
      <c r="B117" s="9">
        <v>41035800</v>
      </c>
      <c r="C117" s="79">
        <v>3280400</v>
      </c>
      <c r="D117" s="79">
        <v>1387104.21</v>
      </c>
      <c r="E117" s="82">
        <f t="shared" si="4"/>
        <v>42.28460584075113</v>
      </c>
      <c r="F117" s="75"/>
      <c r="G117" s="75"/>
      <c r="H117" s="88"/>
      <c r="I117" s="79">
        <f t="shared" si="1"/>
        <v>3280400</v>
      </c>
      <c r="J117" s="79">
        <f t="shared" si="5"/>
        <v>1387104.21</v>
      </c>
      <c r="K117" s="82">
        <f t="shared" si="3"/>
        <v>42.28460584075113</v>
      </c>
    </row>
    <row r="118" spans="1:11" ht="56.25" customHeight="1">
      <c r="A118" s="6" t="s">
        <v>118</v>
      </c>
      <c r="B118" s="6">
        <v>90010200</v>
      </c>
      <c r="C118" s="80">
        <f>C102+C103</f>
        <v>2425370387.1899996</v>
      </c>
      <c r="D118" s="33">
        <f>D102+D103</f>
        <v>1402274645.6799998</v>
      </c>
      <c r="E118" s="88">
        <f t="shared" si="4"/>
        <v>57.816927801475124</v>
      </c>
      <c r="F118" s="80">
        <f>F102+F104</f>
        <v>56623525</v>
      </c>
      <c r="G118" s="80">
        <f>G102+G104</f>
        <v>41337978.26</v>
      </c>
      <c r="H118" s="88">
        <f>G118*100/F118</f>
        <v>73.00495378908325</v>
      </c>
      <c r="I118" s="80">
        <f t="shared" si="1"/>
        <v>2481993912.1899996</v>
      </c>
      <c r="J118" s="80">
        <f t="shared" si="5"/>
        <v>1443612623.9399998</v>
      </c>
      <c r="K118" s="88">
        <f t="shared" si="3"/>
        <v>58.163423240076405</v>
      </c>
    </row>
    <row r="119" spans="1:11" ht="0.75" customHeight="1" hidden="1">
      <c r="A119" s="31" t="s">
        <v>7</v>
      </c>
      <c r="B119" s="9">
        <v>41035000</v>
      </c>
      <c r="C119" s="74">
        <v>65</v>
      </c>
      <c r="D119" s="74">
        <v>11.8</v>
      </c>
      <c r="E119" s="88">
        <f t="shared" si="4"/>
        <v>18.153846153846153</v>
      </c>
      <c r="F119" s="75"/>
      <c r="G119" s="82"/>
      <c r="H119" s="88" t="e">
        <f>G119*100/F119</f>
        <v>#DIV/0!</v>
      </c>
      <c r="I119" s="79">
        <f t="shared" si="1"/>
        <v>65</v>
      </c>
      <c r="J119" s="80">
        <f t="shared" si="5"/>
        <v>11.8</v>
      </c>
      <c r="K119" s="82">
        <f t="shared" si="3"/>
        <v>18.153846153846153</v>
      </c>
    </row>
    <row r="120" spans="1:11" ht="75.75" customHeight="1">
      <c r="A120" s="34" t="s">
        <v>119</v>
      </c>
      <c r="B120" s="35">
        <v>42000000</v>
      </c>
      <c r="C120" s="72"/>
      <c r="D120" s="72"/>
      <c r="E120" s="88"/>
      <c r="F120" s="80">
        <f>F121</f>
        <v>47250000</v>
      </c>
      <c r="G120" s="88"/>
      <c r="H120" s="88"/>
      <c r="I120" s="80">
        <f t="shared" si="1"/>
        <v>47250000</v>
      </c>
      <c r="J120" s="80"/>
      <c r="K120" s="82"/>
    </row>
    <row r="121" spans="1:11" ht="83.25" customHeight="1">
      <c r="A121" s="28" t="s">
        <v>120</v>
      </c>
      <c r="B121" s="9">
        <v>42020000</v>
      </c>
      <c r="C121" s="74"/>
      <c r="D121" s="74"/>
      <c r="E121" s="88"/>
      <c r="F121" s="79">
        <v>47250000</v>
      </c>
      <c r="G121" s="82"/>
      <c r="H121" s="88"/>
      <c r="I121" s="79">
        <f>C121+F121</f>
        <v>47250000</v>
      </c>
      <c r="J121" s="80"/>
      <c r="K121" s="82"/>
    </row>
    <row r="122" spans="1:11" ht="72" customHeight="1">
      <c r="A122" s="6" t="s">
        <v>121</v>
      </c>
      <c r="B122" s="6">
        <v>90010300</v>
      </c>
      <c r="C122" s="80">
        <f>C120+C118</f>
        <v>2425370387.1899996</v>
      </c>
      <c r="D122" s="33">
        <f>D120+D118</f>
        <v>1402274645.6799998</v>
      </c>
      <c r="E122" s="88">
        <f t="shared" si="4"/>
        <v>57.816927801475124</v>
      </c>
      <c r="F122" s="80">
        <f>F119+F118+F120</f>
        <v>103873525</v>
      </c>
      <c r="G122" s="80">
        <f>G102+G103</f>
        <v>41337978.26</v>
      </c>
      <c r="H122" s="88">
        <f>G122*100/F122</f>
        <v>39.79645271497237</v>
      </c>
      <c r="I122" s="80">
        <f>C122+F122</f>
        <v>2529243912.1899996</v>
      </c>
      <c r="J122" s="80">
        <f t="shared" si="5"/>
        <v>1443612623.9399998</v>
      </c>
      <c r="K122" s="88">
        <f t="shared" si="3"/>
        <v>57.076844861910416</v>
      </c>
    </row>
    <row r="123" spans="1:11" ht="30.75" customHeight="1">
      <c r="A123" s="36"/>
      <c r="B123" s="37"/>
      <c r="C123" s="38"/>
      <c r="D123" s="38"/>
      <c r="E123" s="39"/>
      <c r="F123" s="38"/>
      <c r="G123" s="38"/>
      <c r="H123" s="39"/>
      <c r="I123" s="38"/>
      <c r="J123" s="38"/>
      <c r="K123" s="40"/>
    </row>
    <row r="124" spans="1:11" ht="36.75" customHeight="1">
      <c r="A124" s="113" t="s">
        <v>8</v>
      </c>
      <c r="B124" s="114"/>
      <c r="C124" s="114"/>
      <c r="D124" s="114"/>
      <c r="E124" s="114"/>
      <c r="F124" s="114"/>
      <c r="G124" s="114"/>
      <c r="H124" s="114"/>
      <c r="I124" s="114"/>
      <c r="J124" s="114"/>
      <c r="K124" s="115"/>
    </row>
    <row r="125" spans="1:11" s="47" customFormat="1" ht="36.75" customHeight="1">
      <c r="A125" s="32" t="s">
        <v>20</v>
      </c>
      <c r="B125" s="52" t="s">
        <v>127</v>
      </c>
      <c r="C125" s="43">
        <f>C126+C127</f>
        <v>87217089</v>
      </c>
      <c r="D125" s="43">
        <f aca="true" t="shared" si="7" ref="D125:I125">D126+D127</f>
        <v>35077200.14</v>
      </c>
      <c r="E125" s="44">
        <f>D125/C125*100</f>
        <v>40.21826518424618</v>
      </c>
      <c r="F125" s="43">
        <f t="shared" si="7"/>
        <v>64014</v>
      </c>
      <c r="G125" s="43">
        <f t="shared" si="7"/>
        <v>11000</v>
      </c>
      <c r="H125" s="30">
        <f>G125/F125*100</f>
        <v>17.183741056643857</v>
      </c>
      <c r="I125" s="43">
        <f t="shared" si="7"/>
        <v>87281103</v>
      </c>
      <c r="J125" s="43">
        <f>J126+J127</f>
        <v>35088200.14</v>
      </c>
      <c r="K125" s="44">
        <f>J125/I125*100</f>
        <v>40.20137112611879</v>
      </c>
    </row>
    <row r="126" spans="1:11" ht="142.5" customHeight="1">
      <c r="A126" s="31" t="s">
        <v>128</v>
      </c>
      <c r="B126" s="53" t="s">
        <v>129</v>
      </c>
      <c r="C126" s="96">
        <v>53860325</v>
      </c>
      <c r="D126" s="96">
        <v>21644970.169999998</v>
      </c>
      <c r="E126" s="90">
        <f aca="true" t="shared" si="8" ref="E126:E185">D126/C126*100</f>
        <v>40.187225327734275</v>
      </c>
      <c r="F126" s="89">
        <v>53014</v>
      </c>
      <c r="G126" s="89"/>
      <c r="H126" s="44"/>
      <c r="I126" s="20">
        <f>C126+F126</f>
        <v>53913339</v>
      </c>
      <c r="J126" s="20">
        <f aca="true" t="shared" si="9" ref="J126:J183">D126+G126</f>
        <v>21644970.169999998</v>
      </c>
      <c r="K126" s="30">
        <f aca="true" t="shared" si="10" ref="K126:K183">J126/I126*100</f>
        <v>40.14770847340766</v>
      </c>
    </row>
    <row r="127" spans="1:11" ht="83.25" customHeight="1">
      <c r="A127" s="31" t="s">
        <v>130</v>
      </c>
      <c r="B127" s="53" t="s">
        <v>131</v>
      </c>
      <c r="C127" s="96">
        <v>33356764</v>
      </c>
      <c r="D127" s="96">
        <v>13432229.969999999</v>
      </c>
      <c r="E127" s="90">
        <f t="shared" si="8"/>
        <v>40.26838445719734</v>
      </c>
      <c r="F127" s="89">
        <v>11000</v>
      </c>
      <c r="G127" s="89">
        <v>11000</v>
      </c>
      <c r="H127" s="30">
        <f>G127/F127*100</f>
        <v>100</v>
      </c>
      <c r="I127" s="20">
        <f>C127+F127</f>
        <v>33367764</v>
      </c>
      <c r="J127" s="20">
        <f>D127+G127</f>
        <v>13443229.969999999</v>
      </c>
      <c r="K127" s="30">
        <f t="shared" si="10"/>
        <v>40.28807555100185</v>
      </c>
    </row>
    <row r="128" spans="1:11" s="47" customFormat="1" ht="36.75" customHeight="1">
      <c r="A128" s="32" t="s">
        <v>132</v>
      </c>
      <c r="B128" s="54" t="s">
        <v>133</v>
      </c>
      <c r="C128" s="91">
        <f>C129+C130+C131+C132+C133+C134+C135+C136+C137+C138+C139</f>
        <v>784977515.52</v>
      </c>
      <c r="D128" s="91">
        <f aca="true" t="shared" si="11" ref="D128:I128">D129+D130+D131+D132+D133+D134+D135+D136+D137+D138+D139</f>
        <v>401621130.9599999</v>
      </c>
      <c r="E128" s="92">
        <f t="shared" si="8"/>
        <v>51.16339296596926</v>
      </c>
      <c r="F128" s="91">
        <f t="shared" si="11"/>
        <v>64752695.519999996</v>
      </c>
      <c r="G128" s="91">
        <f t="shared" si="11"/>
        <v>30507558.63</v>
      </c>
      <c r="H128" s="44">
        <f>G128/F128*100</f>
        <v>47.11395932633756</v>
      </c>
      <c r="I128" s="43">
        <f t="shared" si="11"/>
        <v>849730211.04</v>
      </c>
      <c r="J128" s="43">
        <f>J129+J130+J131+J132+J133+J134+J135+J136+J137+J138+J139</f>
        <v>432128689.58999985</v>
      </c>
      <c r="K128" s="44">
        <f t="shared" si="10"/>
        <v>50.854810618197256</v>
      </c>
    </row>
    <row r="129" spans="1:11" ht="30.75" customHeight="1">
      <c r="A129" s="31" t="s">
        <v>134</v>
      </c>
      <c r="B129" s="53" t="s">
        <v>135</v>
      </c>
      <c r="C129" s="89">
        <v>273839203.27</v>
      </c>
      <c r="D129" s="89">
        <v>118082396.73999998</v>
      </c>
      <c r="E129" s="90">
        <f t="shared" si="8"/>
        <v>43.121070807225905</v>
      </c>
      <c r="F129" s="89">
        <v>35667512.01</v>
      </c>
      <c r="G129" s="89">
        <v>14473412.24</v>
      </c>
      <c r="H129" s="30">
        <f>G129/F129*100</f>
        <v>40.57869872152039</v>
      </c>
      <c r="I129" s="20">
        <f aca="true" t="shared" si="12" ref="I129:I139">C129+F129</f>
        <v>309506715.28</v>
      </c>
      <c r="J129" s="20">
        <f t="shared" si="9"/>
        <v>132555808.97999997</v>
      </c>
      <c r="K129" s="30">
        <f t="shared" si="10"/>
        <v>42.828088191909295</v>
      </c>
    </row>
    <row r="130" spans="1:11" ht="112.5">
      <c r="A130" s="31" t="s">
        <v>136</v>
      </c>
      <c r="B130" s="53" t="s">
        <v>137</v>
      </c>
      <c r="C130" s="89">
        <v>415714543.25</v>
      </c>
      <c r="D130" s="89">
        <v>224950555.82999998</v>
      </c>
      <c r="E130" s="90">
        <f t="shared" si="8"/>
        <v>54.11178403126507</v>
      </c>
      <c r="F130" s="89">
        <v>28033193.51</v>
      </c>
      <c r="G130" s="89">
        <v>12757529.12</v>
      </c>
      <c r="H130" s="30">
        <f>G130/F130*100</f>
        <v>45.50865428674451</v>
      </c>
      <c r="I130" s="20">
        <f t="shared" si="12"/>
        <v>443747736.76</v>
      </c>
      <c r="J130" s="20">
        <f t="shared" si="9"/>
        <v>237708084.95</v>
      </c>
      <c r="K130" s="30">
        <f t="shared" si="10"/>
        <v>53.56829235583547</v>
      </c>
    </row>
    <row r="131" spans="1:11" ht="55.5" customHeight="1">
      <c r="A131" s="31" t="s">
        <v>138</v>
      </c>
      <c r="B131" s="53" t="s">
        <v>139</v>
      </c>
      <c r="C131" s="89">
        <v>3021774</v>
      </c>
      <c r="D131" s="89">
        <v>1281272.21</v>
      </c>
      <c r="E131" s="90">
        <f t="shared" si="8"/>
        <v>42.40132485089884</v>
      </c>
      <c r="F131" s="89"/>
      <c r="G131" s="89"/>
      <c r="H131" s="44"/>
      <c r="I131" s="20">
        <f t="shared" si="12"/>
        <v>3021774</v>
      </c>
      <c r="J131" s="20">
        <f t="shared" si="9"/>
        <v>1281272.21</v>
      </c>
      <c r="K131" s="30">
        <f t="shared" si="10"/>
        <v>42.40132485089884</v>
      </c>
    </row>
    <row r="132" spans="1:11" ht="162.75" customHeight="1">
      <c r="A132" s="31" t="s">
        <v>140</v>
      </c>
      <c r="B132" s="53" t="s">
        <v>141</v>
      </c>
      <c r="C132" s="89">
        <v>3280400</v>
      </c>
      <c r="D132" s="89">
        <v>1387104.21</v>
      </c>
      <c r="E132" s="90">
        <f>D132/C132*100</f>
        <v>42.28460584075113</v>
      </c>
      <c r="F132" s="89"/>
      <c r="G132" s="89"/>
      <c r="H132" s="44"/>
      <c r="I132" s="20">
        <f t="shared" si="12"/>
        <v>3280400</v>
      </c>
      <c r="J132" s="20">
        <f t="shared" si="9"/>
        <v>1387104.21</v>
      </c>
      <c r="K132" s="30">
        <f t="shared" si="10"/>
        <v>42.28460584075113</v>
      </c>
    </row>
    <row r="133" spans="1:11" ht="88.5" customHeight="1">
      <c r="A133" s="31" t="s">
        <v>142</v>
      </c>
      <c r="B133" s="53" t="s">
        <v>143</v>
      </c>
      <c r="C133" s="89">
        <v>19243180</v>
      </c>
      <c r="D133" s="89">
        <v>9295626.989999998</v>
      </c>
      <c r="E133" s="90">
        <f>D133/C133*100</f>
        <v>48.306085532640644</v>
      </c>
      <c r="F133" s="89">
        <v>1035990</v>
      </c>
      <c r="G133" s="89">
        <v>601918.14</v>
      </c>
      <c r="H133" s="30">
        <f>G133/F133*100</f>
        <v>58.100767381924534</v>
      </c>
      <c r="I133" s="20">
        <f t="shared" si="12"/>
        <v>20279170</v>
      </c>
      <c r="J133" s="20">
        <f t="shared" si="9"/>
        <v>9897545.129999999</v>
      </c>
      <c r="K133" s="30">
        <f t="shared" si="10"/>
        <v>48.80646066875517</v>
      </c>
    </row>
    <row r="134" spans="1:11" ht="65.25" customHeight="1">
      <c r="A134" s="31" t="s">
        <v>144</v>
      </c>
      <c r="B134" s="55" t="s">
        <v>145</v>
      </c>
      <c r="C134" s="89">
        <v>56852262</v>
      </c>
      <c r="D134" s="89">
        <v>40745253.74</v>
      </c>
      <c r="E134" s="90">
        <f t="shared" si="8"/>
        <v>71.66865891809195</v>
      </c>
      <c r="F134" s="89"/>
      <c r="G134" s="89">
        <v>2654694.29</v>
      </c>
      <c r="H134" s="30"/>
      <c r="I134" s="20">
        <f t="shared" si="12"/>
        <v>56852262</v>
      </c>
      <c r="J134" s="20">
        <f t="shared" si="9"/>
        <v>43399948.03</v>
      </c>
      <c r="K134" s="30">
        <f t="shared" si="10"/>
        <v>76.33812007339303</v>
      </c>
    </row>
    <row r="135" spans="1:11" ht="67.5" customHeight="1">
      <c r="A135" s="31" t="s">
        <v>146</v>
      </c>
      <c r="B135" s="53" t="s">
        <v>147</v>
      </c>
      <c r="C135" s="89">
        <v>4494825</v>
      </c>
      <c r="D135" s="89">
        <v>2228027.49</v>
      </c>
      <c r="E135" s="90">
        <f t="shared" si="8"/>
        <v>49.568726034940184</v>
      </c>
      <c r="F135" s="89">
        <v>16000</v>
      </c>
      <c r="G135" s="89">
        <v>15965</v>
      </c>
      <c r="H135" s="30">
        <f>G135/F135*100</f>
        <v>99.78125</v>
      </c>
      <c r="I135" s="20">
        <f t="shared" si="12"/>
        <v>4510825</v>
      </c>
      <c r="J135" s="20">
        <f t="shared" si="9"/>
        <v>2243992.49</v>
      </c>
      <c r="K135" s="30">
        <f t="shared" si="10"/>
        <v>49.74683101206542</v>
      </c>
    </row>
    <row r="136" spans="1:11" ht="51" customHeight="1">
      <c r="A136" s="31" t="s">
        <v>148</v>
      </c>
      <c r="B136" s="53" t="s">
        <v>149</v>
      </c>
      <c r="C136" s="89">
        <v>5293500</v>
      </c>
      <c r="D136" s="89">
        <v>2455762.62</v>
      </c>
      <c r="E136" s="90">
        <f t="shared" si="8"/>
        <v>46.39203967129499</v>
      </c>
      <c r="F136" s="89"/>
      <c r="G136" s="89">
        <v>705</v>
      </c>
      <c r="H136" s="30"/>
      <c r="I136" s="20">
        <f t="shared" si="12"/>
        <v>5293500</v>
      </c>
      <c r="J136" s="20">
        <f t="shared" si="9"/>
        <v>2456467.62</v>
      </c>
      <c r="K136" s="30">
        <f t="shared" si="10"/>
        <v>46.405357891754036</v>
      </c>
    </row>
    <row r="137" spans="1:11" ht="46.5" customHeight="1">
      <c r="A137" s="31" t="s">
        <v>150</v>
      </c>
      <c r="B137" s="53" t="s">
        <v>151</v>
      </c>
      <c r="C137" s="89">
        <v>1750900</v>
      </c>
      <c r="D137" s="89">
        <v>725946.59</v>
      </c>
      <c r="E137" s="90">
        <f t="shared" si="8"/>
        <v>41.461339311211376</v>
      </c>
      <c r="F137" s="89"/>
      <c r="G137" s="89"/>
      <c r="H137" s="30"/>
      <c r="I137" s="20">
        <f t="shared" si="12"/>
        <v>1750900</v>
      </c>
      <c r="J137" s="20">
        <f t="shared" si="9"/>
        <v>725946.59</v>
      </c>
      <c r="K137" s="30">
        <f t="shared" si="10"/>
        <v>41.461339311211376</v>
      </c>
    </row>
    <row r="138" spans="1:11" ht="36.75" customHeight="1">
      <c r="A138" s="31" t="s">
        <v>152</v>
      </c>
      <c r="B138" s="53" t="s">
        <v>153</v>
      </c>
      <c r="C138" s="89">
        <v>1390928</v>
      </c>
      <c r="D138" s="89">
        <v>429364.54</v>
      </c>
      <c r="E138" s="90">
        <f t="shared" si="8"/>
        <v>30.86892635707959</v>
      </c>
      <c r="F138" s="89"/>
      <c r="G138" s="89">
        <v>3334.84</v>
      </c>
      <c r="H138" s="30"/>
      <c r="I138" s="20">
        <f t="shared" si="12"/>
        <v>1390928</v>
      </c>
      <c r="J138" s="20">
        <f>D138+G138</f>
        <v>432699.38</v>
      </c>
      <c r="K138" s="30">
        <f t="shared" si="10"/>
        <v>31.108682836207198</v>
      </c>
    </row>
    <row r="139" spans="1:11" ht="98.25" customHeight="1">
      <c r="A139" s="31" t="s">
        <v>154</v>
      </c>
      <c r="B139" s="53" t="s">
        <v>155</v>
      </c>
      <c r="C139" s="89">
        <v>96000</v>
      </c>
      <c r="D139" s="89">
        <v>39820</v>
      </c>
      <c r="E139" s="90">
        <f t="shared" si="8"/>
        <v>41.479166666666664</v>
      </c>
      <c r="F139" s="89"/>
      <c r="G139" s="89"/>
      <c r="H139" s="44"/>
      <c r="I139" s="20">
        <f t="shared" si="12"/>
        <v>96000</v>
      </c>
      <c r="J139" s="20">
        <f t="shared" si="9"/>
        <v>39820</v>
      </c>
      <c r="K139" s="30">
        <f t="shared" si="10"/>
        <v>41.479166666666664</v>
      </c>
    </row>
    <row r="140" spans="1:11" s="47" customFormat="1" ht="36.75" customHeight="1">
      <c r="A140" s="32" t="s">
        <v>156</v>
      </c>
      <c r="B140" s="54" t="s">
        <v>157</v>
      </c>
      <c r="C140" s="91">
        <f>C141+C142+C143+C144</f>
        <v>268533097.06</v>
      </c>
      <c r="D140" s="91">
        <f aca="true" t="shared" si="13" ref="D140:I140">D141+D142+D143+D144</f>
        <v>136109157.33</v>
      </c>
      <c r="E140" s="92">
        <f t="shared" si="8"/>
        <v>50.686175678221254</v>
      </c>
      <c r="F140" s="91">
        <f t="shared" si="13"/>
        <v>10461028.08</v>
      </c>
      <c r="G140" s="91">
        <f t="shared" si="13"/>
        <v>11502295.809999999</v>
      </c>
      <c r="H140" s="44">
        <f>G140/F140*100</f>
        <v>109.95378008774065</v>
      </c>
      <c r="I140" s="43">
        <f t="shared" si="13"/>
        <v>278994125.14</v>
      </c>
      <c r="J140" s="43">
        <f>J141+J142+J143+J144</f>
        <v>147611453.14</v>
      </c>
      <c r="K140" s="44">
        <f t="shared" si="10"/>
        <v>52.90844495952314</v>
      </c>
    </row>
    <row r="141" spans="1:11" ht="45.75" customHeight="1">
      <c r="A141" s="31" t="s">
        <v>158</v>
      </c>
      <c r="B141" s="53" t="s">
        <v>159</v>
      </c>
      <c r="C141" s="89">
        <v>238110040.74</v>
      </c>
      <c r="D141" s="89">
        <v>126856101.21</v>
      </c>
      <c r="E141" s="90">
        <f t="shared" si="8"/>
        <v>53.27625026469095</v>
      </c>
      <c r="F141" s="89">
        <v>3824128.08</v>
      </c>
      <c r="G141" s="89">
        <v>7836570.56</v>
      </c>
      <c r="H141" s="30">
        <f>G141/F141*100</f>
        <v>204.92437481330384</v>
      </c>
      <c r="I141" s="20">
        <f aca="true" t="shared" si="14" ref="I141:I147">C141+F141</f>
        <v>241934168.82000002</v>
      </c>
      <c r="J141" s="20">
        <f t="shared" si="9"/>
        <v>134692671.76999998</v>
      </c>
      <c r="K141" s="30">
        <f t="shared" si="10"/>
        <v>55.67327361279501</v>
      </c>
    </row>
    <row r="142" spans="1:11" ht="36.75" customHeight="1">
      <c r="A142" s="31" t="s">
        <v>160</v>
      </c>
      <c r="B142" s="53" t="s">
        <v>161</v>
      </c>
      <c r="C142" s="89">
        <v>14371143.41</v>
      </c>
      <c r="D142" s="89">
        <v>6782640.15</v>
      </c>
      <c r="E142" s="90">
        <f t="shared" si="8"/>
        <v>47.19624567437254</v>
      </c>
      <c r="F142" s="89">
        <v>36900</v>
      </c>
      <c r="G142" s="89">
        <v>1594395.25</v>
      </c>
      <c r="H142" s="30">
        <f>G142/F142*100</f>
        <v>4320.8543360433605</v>
      </c>
      <c r="I142" s="20">
        <f t="shared" si="14"/>
        <v>14408043.41</v>
      </c>
      <c r="J142" s="20">
        <f t="shared" si="9"/>
        <v>8377035.4</v>
      </c>
      <c r="K142" s="30">
        <f t="shared" si="10"/>
        <v>58.141380905237014</v>
      </c>
    </row>
    <row r="143" spans="1:11" ht="56.25">
      <c r="A143" s="31" t="s">
        <v>162</v>
      </c>
      <c r="B143" s="53" t="s">
        <v>163</v>
      </c>
      <c r="C143" s="89">
        <v>884821.88</v>
      </c>
      <c r="D143" s="89">
        <v>329797.2</v>
      </c>
      <c r="E143" s="90">
        <f t="shared" si="8"/>
        <v>37.27272205339226</v>
      </c>
      <c r="F143" s="89"/>
      <c r="G143" s="89"/>
      <c r="H143" s="30"/>
      <c r="I143" s="20">
        <f t="shared" si="14"/>
        <v>884821.88</v>
      </c>
      <c r="J143" s="20">
        <f t="shared" si="9"/>
        <v>329797.2</v>
      </c>
      <c r="K143" s="30">
        <f t="shared" si="10"/>
        <v>37.27272205339226</v>
      </c>
    </row>
    <row r="144" spans="1:11" ht="36.75" customHeight="1">
      <c r="A144" s="31" t="s">
        <v>164</v>
      </c>
      <c r="B144" s="53" t="s">
        <v>165</v>
      </c>
      <c r="C144" s="89">
        <v>15167091.03</v>
      </c>
      <c r="D144" s="89">
        <v>2140618.77</v>
      </c>
      <c r="E144" s="90">
        <f t="shared" si="8"/>
        <v>14.113575014259014</v>
      </c>
      <c r="F144" s="89">
        <v>6600000</v>
      </c>
      <c r="G144" s="89">
        <v>2071330</v>
      </c>
      <c r="H144" s="30">
        <f>G144/F144*100</f>
        <v>31.383787878787878</v>
      </c>
      <c r="I144" s="20">
        <f t="shared" si="14"/>
        <v>21767091.03</v>
      </c>
      <c r="J144" s="20">
        <f t="shared" si="9"/>
        <v>4211948.77</v>
      </c>
      <c r="K144" s="30">
        <f t="shared" si="10"/>
        <v>19.350076517780792</v>
      </c>
    </row>
    <row r="145" spans="1:11" s="47" customFormat="1" ht="56.25" customHeight="1">
      <c r="A145" s="32" t="s">
        <v>166</v>
      </c>
      <c r="B145" s="54" t="s">
        <v>167</v>
      </c>
      <c r="C145" s="43">
        <f>C146+C152+C155+C159+C162+C163+C165+C166+C149</f>
        <v>40937828</v>
      </c>
      <c r="D145" s="43">
        <f>D146+D152+D155+D159+D162+D163+D165+D166+D149</f>
        <v>19923895.509999998</v>
      </c>
      <c r="E145" s="44">
        <f t="shared" si="8"/>
        <v>48.66866779058234</v>
      </c>
      <c r="F145" s="43">
        <f>F146+F152+F155+F159+F162+F163+F165+F166+F149</f>
        <v>1821820</v>
      </c>
      <c r="G145" s="43">
        <f>G146+G152+G155+G159+G162+G163+G165+G166+G149</f>
        <v>764287.03</v>
      </c>
      <c r="H145" s="44">
        <f>G145/F145*100</f>
        <v>41.951841016126735</v>
      </c>
      <c r="I145" s="33">
        <f t="shared" si="14"/>
        <v>42759648</v>
      </c>
      <c r="J145" s="33">
        <f>D145+G145</f>
        <v>20688182.54</v>
      </c>
      <c r="K145" s="44">
        <f t="shared" si="10"/>
        <v>48.38249028616887</v>
      </c>
    </row>
    <row r="146" spans="1:11" ht="161.25" customHeight="1">
      <c r="A146" s="31" t="s">
        <v>168</v>
      </c>
      <c r="B146" s="53">
        <v>3010</v>
      </c>
      <c r="C146" s="89">
        <f>C147</f>
        <v>2512</v>
      </c>
      <c r="D146" s="29">
        <f>D147</f>
        <v>1657.64</v>
      </c>
      <c r="E146" s="30">
        <f t="shared" si="8"/>
        <v>65.98885350318471</v>
      </c>
      <c r="F146" s="29"/>
      <c r="G146" s="29"/>
      <c r="H146" s="30"/>
      <c r="I146" s="30">
        <f t="shared" si="14"/>
        <v>2512</v>
      </c>
      <c r="J146" s="30">
        <f t="shared" si="9"/>
        <v>1657.64</v>
      </c>
      <c r="K146" s="30">
        <f t="shared" si="10"/>
        <v>65.98885350318471</v>
      </c>
    </row>
    <row r="147" spans="1:11" s="50" customFormat="1" ht="282" customHeight="1">
      <c r="A147" s="107" t="s">
        <v>169</v>
      </c>
      <c r="B147" s="119" t="s">
        <v>170</v>
      </c>
      <c r="C147" s="121">
        <v>2512</v>
      </c>
      <c r="D147" s="121">
        <v>1657.64</v>
      </c>
      <c r="E147" s="105">
        <f t="shared" si="8"/>
        <v>65.98885350318471</v>
      </c>
      <c r="F147" s="117"/>
      <c r="G147" s="117"/>
      <c r="H147" s="105"/>
      <c r="I147" s="98">
        <f t="shared" si="14"/>
        <v>2512</v>
      </c>
      <c r="J147" s="98">
        <f t="shared" si="9"/>
        <v>1657.64</v>
      </c>
      <c r="K147" s="105">
        <f t="shared" si="10"/>
        <v>65.98885350318471</v>
      </c>
    </row>
    <row r="148" spans="1:11" s="50" customFormat="1" ht="108" customHeight="1">
      <c r="A148" s="108"/>
      <c r="B148" s="120"/>
      <c r="C148" s="122"/>
      <c r="D148" s="122"/>
      <c r="E148" s="106"/>
      <c r="F148" s="118"/>
      <c r="G148" s="118"/>
      <c r="H148" s="106"/>
      <c r="I148" s="99"/>
      <c r="J148" s="99"/>
      <c r="K148" s="106"/>
    </row>
    <row r="149" spans="1:11" ht="339.75" customHeight="1">
      <c r="A149" s="31" t="s">
        <v>171</v>
      </c>
      <c r="B149" s="53">
        <v>3030</v>
      </c>
      <c r="C149" s="29">
        <f>C151+C150</f>
        <v>2716410</v>
      </c>
      <c r="D149" s="29">
        <f>D151</f>
        <v>1093680</v>
      </c>
      <c r="E149" s="30">
        <f t="shared" si="8"/>
        <v>40.26196340022309</v>
      </c>
      <c r="F149" s="29"/>
      <c r="G149" s="29"/>
      <c r="H149" s="30"/>
      <c r="I149" s="29">
        <f>I151+I150</f>
        <v>2716410</v>
      </c>
      <c r="J149" s="29">
        <f>J151</f>
        <v>1093680</v>
      </c>
      <c r="K149" s="30">
        <f>J149/I149*100</f>
        <v>40.26196340022309</v>
      </c>
    </row>
    <row r="150" spans="1:11" ht="108.75" customHeight="1">
      <c r="A150" s="31" t="s">
        <v>321</v>
      </c>
      <c r="B150" s="53">
        <v>3037</v>
      </c>
      <c r="C150" s="89">
        <v>500000</v>
      </c>
      <c r="D150" s="89"/>
      <c r="E150" s="90"/>
      <c r="F150" s="89"/>
      <c r="G150" s="89"/>
      <c r="H150" s="30"/>
      <c r="I150" s="61">
        <f aca="true" t="shared" si="15" ref="I150:I158">C150+F150</f>
        <v>500000</v>
      </c>
      <c r="J150" s="29"/>
      <c r="K150" s="30"/>
    </row>
    <row r="151" spans="1:11" s="50" customFormat="1" ht="93" customHeight="1">
      <c r="A151" s="46" t="s">
        <v>10</v>
      </c>
      <c r="B151" s="56" t="s">
        <v>172</v>
      </c>
      <c r="C151" s="93">
        <v>2216410</v>
      </c>
      <c r="D151" s="93">
        <v>1093680</v>
      </c>
      <c r="E151" s="95">
        <f t="shared" si="8"/>
        <v>49.34466096074283</v>
      </c>
      <c r="F151" s="93"/>
      <c r="G151" s="93"/>
      <c r="H151" s="63"/>
      <c r="I151" s="61">
        <f t="shared" si="15"/>
        <v>2216410</v>
      </c>
      <c r="J151" s="61">
        <f t="shared" si="9"/>
        <v>1093680</v>
      </c>
      <c r="K151" s="62">
        <f t="shared" si="10"/>
        <v>49.34466096074283</v>
      </c>
    </row>
    <row r="152" spans="1:11" ht="111.75" customHeight="1">
      <c r="A152" s="31" t="s">
        <v>173</v>
      </c>
      <c r="B152" s="53">
        <v>3100</v>
      </c>
      <c r="C152" s="89">
        <f>SUM(C153:C154)</f>
        <v>13275400</v>
      </c>
      <c r="D152" s="89">
        <f>SUM(D153:D154)</f>
        <v>5398240.65</v>
      </c>
      <c r="E152" s="90">
        <f t="shared" si="8"/>
        <v>40.66348772918331</v>
      </c>
      <c r="F152" s="89">
        <f>SUM(F153:F154)</f>
        <v>431820</v>
      </c>
      <c r="G152" s="89">
        <f>SUM(G153:G154)</f>
        <v>617885.86</v>
      </c>
      <c r="H152" s="30">
        <f>G152/F152*100</f>
        <v>143.08875457366494</v>
      </c>
      <c r="I152" s="20">
        <f t="shared" si="15"/>
        <v>13707220</v>
      </c>
      <c r="J152" s="20">
        <f t="shared" si="9"/>
        <v>6016126.510000001</v>
      </c>
      <c r="K152" s="30">
        <f t="shared" si="10"/>
        <v>43.89020173310125</v>
      </c>
    </row>
    <row r="153" spans="1:11" s="50" customFormat="1" ht="112.5">
      <c r="A153" s="46" t="s">
        <v>174</v>
      </c>
      <c r="B153" s="56" t="s">
        <v>175</v>
      </c>
      <c r="C153" s="93">
        <v>11812800</v>
      </c>
      <c r="D153" s="93">
        <v>4757892.15</v>
      </c>
      <c r="E153" s="95">
        <f t="shared" si="8"/>
        <v>40.277429144656644</v>
      </c>
      <c r="F153" s="93">
        <v>210200</v>
      </c>
      <c r="G153" s="93">
        <v>414150.6</v>
      </c>
      <c r="H153" s="62">
        <f>G153/F153*100</f>
        <v>197.02692673644145</v>
      </c>
      <c r="I153" s="61">
        <f t="shared" si="15"/>
        <v>12023000</v>
      </c>
      <c r="J153" s="61">
        <f t="shared" si="9"/>
        <v>5172042.75</v>
      </c>
      <c r="K153" s="62">
        <f t="shared" si="10"/>
        <v>43.017905264908926</v>
      </c>
    </row>
    <row r="154" spans="1:11" s="50" customFormat="1" ht="36.75" customHeight="1">
      <c r="A154" s="46" t="s">
        <v>176</v>
      </c>
      <c r="B154" s="56" t="s">
        <v>177</v>
      </c>
      <c r="C154" s="93">
        <v>1462600</v>
      </c>
      <c r="D154" s="93">
        <v>640348.5</v>
      </c>
      <c r="E154" s="95">
        <f t="shared" si="8"/>
        <v>43.781519212361545</v>
      </c>
      <c r="F154" s="93">
        <v>221620</v>
      </c>
      <c r="G154" s="93">
        <v>203735.26</v>
      </c>
      <c r="H154" s="62">
        <f>G154/F154*100</f>
        <v>91.92999729266312</v>
      </c>
      <c r="I154" s="61">
        <f t="shared" si="15"/>
        <v>1684220</v>
      </c>
      <c r="J154" s="61">
        <f t="shared" si="9"/>
        <v>844083.76</v>
      </c>
      <c r="K154" s="62">
        <f t="shared" si="10"/>
        <v>50.117191340798705</v>
      </c>
    </row>
    <row r="155" spans="1:11" ht="59.25" customHeight="1">
      <c r="A155" s="31" t="s">
        <v>178</v>
      </c>
      <c r="B155" s="53">
        <v>3130</v>
      </c>
      <c r="C155" s="89">
        <f>SUM(C156:C158)</f>
        <v>3190100</v>
      </c>
      <c r="D155" s="89">
        <f>SUM(D156:D158)</f>
        <v>1347965.29</v>
      </c>
      <c r="E155" s="95">
        <f t="shared" si="8"/>
        <v>42.25464060687753</v>
      </c>
      <c r="F155" s="89">
        <f>SUM(F156:F158)</f>
        <v>20000</v>
      </c>
      <c r="G155" s="89">
        <f>SUM(G156:G158)</f>
        <v>20000</v>
      </c>
      <c r="H155" s="30">
        <f>G155/F155*100</f>
        <v>100</v>
      </c>
      <c r="I155" s="20">
        <f t="shared" si="15"/>
        <v>3210100</v>
      </c>
      <c r="J155" s="20">
        <f t="shared" si="9"/>
        <v>1367965.29</v>
      </c>
      <c r="K155" s="30">
        <f t="shared" si="10"/>
        <v>42.61441356967073</v>
      </c>
    </row>
    <row r="156" spans="1:11" s="50" customFormat="1" ht="65.25" customHeight="1">
      <c r="A156" s="46" t="s">
        <v>179</v>
      </c>
      <c r="B156" s="56" t="s">
        <v>180</v>
      </c>
      <c r="C156" s="93">
        <v>2736300</v>
      </c>
      <c r="D156" s="93">
        <v>1253148.52</v>
      </c>
      <c r="E156" s="95">
        <f t="shared" si="8"/>
        <v>45.79719036655337</v>
      </c>
      <c r="F156" s="93"/>
      <c r="G156" s="93"/>
      <c r="H156" s="44"/>
      <c r="I156" s="61">
        <f t="shared" si="15"/>
        <v>2736300</v>
      </c>
      <c r="J156" s="61">
        <f t="shared" si="9"/>
        <v>1253148.52</v>
      </c>
      <c r="K156" s="62">
        <f t="shared" si="10"/>
        <v>45.79719036655337</v>
      </c>
    </row>
    <row r="157" spans="1:11" s="50" customFormat="1" ht="65.25" customHeight="1">
      <c r="A157" s="46" t="s">
        <v>181</v>
      </c>
      <c r="B157" s="56" t="s">
        <v>182</v>
      </c>
      <c r="C157" s="93">
        <v>232000</v>
      </c>
      <c r="D157" s="93">
        <v>45876.37</v>
      </c>
      <c r="E157" s="95">
        <f t="shared" si="8"/>
        <v>19.774297413793104</v>
      </c>
      <c r="F157" s="93">
        <v>20000</v>
      </c>
      <c r="G157" s="93">
        <v>20000</v>
      </c>
      <c r="H157" s="62">
        <f>G157/F157*100</f>
        <v>100</v>
      </c>
      <c r="I157" s="61">
        <f t="shared" si="15"/>
        <v>252000</v>
      </c>
      <c r="J157" s="61">
        <f t="shared" si="9"/>
        <v>65876.37</v>
      </c>
      <c r="K157" s="62">
        <f t="shared" si="10"/>
        <v>26.141416666666668</v>
      </c>
    </row>
    <row r="158" spans="1:11" s="50" customFormat="1" ht="65.25" customHeight="1">
      <c r="A158" s="46" t="s">
        <v>183</v>
      </c>
      <c r="B158" s="56" t="s">
        <v>184</v>
      </c>
      <c r="C158" s="93">
        <v>221800</v>
      </c>
      <c r="D158" s="93">
        <v>48940.4</v>
      </c>
      <c r="E158" s="95">
        <f t="shared" si="8"/>
        <v>22.065103697024348</v>
      </c>
      <c r="F158" s="93"/>
      <c r="G158" s="93"/>
      <c r="H158" s="44"/>
      <c r="I158" s="61">
        <f t="shared" si="15"/>
        <v>221800</v>
      </c>
      <c r="J158" s="61">
        <f t="shared" si="9"/>
        <v>48940.4</v>
      </c>
      <c r="K158" s="62">
        <f t="shared" si="10"/>
        <v>22.065103697024348</v>
      </c>
    </row>
    <row r="159" spans="1:11" ht="36.75" customHeight="1">
      <c r="A159" s="31" t="s">
        <v>185</v>
      </c>
      <c r="B159" s="53">
        <v>3140</v>
      </c>
      <c r="C159" s="89">
        <f>SUM(C160:C161)</f>
        <v>6766000</v>
      </c>
      <c r="D159" s="89">
        <f>SUM(D160:D161)</f>
        <v>3240198.5500000003</v>
      </c>
      <c r="E159" s="90">
        <f t="shared" si="8"/>
        <v>47.88942580549808</v>
      </c>
      <c r="F159" s="89">
        <f>SUM(F160:F161)</f>
        <v>1370000</v>
      </c>
      <c r="G159" s="89">
        <f>SUM(G160:G161)</f>
        <v>126401.17</v>
      </c>
      <c r="H159" s="30">
        <f>G159/F159*100</f>
        <v>9.226362773722627</v>
      </c>
      <c r="I159" s="29">
        <f>SUM(I160:I161)</f>
        <v>8136000</v>
      </c>
      <c r="J159" s="29">
        <f>SUM(J160:J161)</f>
        <v>3366599.72</v>
      </c>
      <c r="K159" s="30">
        <f t="shared" si="10"/>
        <v>41.37905260570305</v>
      </c>
    </row>
    <row r="160" spans="1:11" s="50" customFormat="1" ht="36.75" customHeight="1">
      <c r="A160" s="46" t="s">
        <v>186</v>
      </c>
      <c r="B160" s="56" t="s">
        <v>187</v>
      </c>
      <c r="C160" s="93">
        <v>744400</v>
      </c>
      <c r="D160" s="93">
        <v>297427.95</v>
      </c>
      <c r="E160" s="95">
        <f t="shared" si="8"/>
        <v>39.9553936055884</v>
      </c>
      <c r="F160" s="93"/>
      <c r="G160" s="93"/>
      <c r="H160" s="30"/>
      <c r="I160" s="61">
        <f aca="true" t="shared" si="16" ref="I160:I166">C160+F160</f>
        <v>744400</v>
      </c>
      <c r="J160" s="61">
        <f t="shared" si="9"/>
        <v>297427.95</v>
      </c>
      <c r="K160" s="62">
        <f t="shared" si="10"/>
        <v>39.9553936055884</v>
      </c>
    </row>
    <row r="161" spans="1:11" s="50" customFormat="1" ht="45" customHeight="1">
      <c r="A161" s="60" t="s">
        <v>188</v>
      </c>
      <c r="B161" s="56" t="s">
        <v>189</v>
      </c>
      <c r="C161" s="93">
        <v>6021600</v>
      </c>
      <c r="D161" s="93">
        <v>2942770.6</v>
      </c>
      <c r="E161" s="95">
        <f t="shared" si="8"/>
        <v>48.870243789026176</v>
      </c>
      <c r="F161" s="93">
        <v>1370000</v>
      </c>
      <c r="G161" s="93">
        <v>126401.17</v>
      </c>
      <c r="H161" s="62">
        <f>G161/F161*100</f>
        <v>9.226362773722627</v>
      </c>
      <c r="I161" s="61">
        <f t="shared" si="16"/>
        <v>7391600</v>
      </c>
      <c r="J161" s="61">
        <f t="shared" si="9"/>
        <v>3069171.77</v>
      </c>
      <c r="K161" s="62">
        <f t="shared" si="10"/>
        <v>41.52242775583094</v>
      </c>
    </row>
    <row r="162" spans="1:11" ht="138.75" customHeight="1">
      <c r="A162" s="31" t="s">
        <v>190</v>
      </c>
      <c r="B162" s="53" t="s">
        <v>191</v>
      </c>
      <c r="C162" s="89">
        <v>4039400</v>
      </c>
      <c r="D162" s="89">
        <v>1225238.17</v>
      </c>
      <c r="E162" s="90">
        <f t="shared" si="8"/>
        <v>30.332182254790315</v>
      </c>
      <c r="F162" s="89"/>
      <c r="G162" s="89"/>
      <c r="H162" s="30"/>
      <c r="I162" s="20">
        <f t="shared" si="16"/>
        <v>4039400</v>
      </c>
      <c r="J162" s="20">
        <f>D162+G162</f>
        <v>1225238.17</v>
      </c>
      <c r="K162" s="90">
        <f t="shared" si="10"/>
        <v>30.332182254790315</v>
      </c>
    </row>
    <row r="163" spans="1:11" ht="41.25" customHeight="1">
      <c r="A163" s="31" t="s">
        <v>192</v>
      </c>
      <c r="B163" s="53">
        <v>3200</v>
      </c>
      <c r="C163" s="89">
        <f>SUM(C164)</f>
        <v>193840</v>
      </c>
      <c r="D163" s="89">
        <f>SUM(D164)</f>
        <v>97152.04</v>
      </c>
      <c r="E163" s="90">
        <f t="shared" si="8"/>
        <v>50.119706974824595</v>
      </c>
      <c r="F163" s="89"/>
      <c r="G163" s="89"/>
      <c r="H163" s="30"/>
      <c r="I163" s="20">
        <f t="shared" si="16"/>
        <v>193840</v>
      </c>
      <c r="J163" s="20">
        <f t="shared" si="9"/>
        <v>97152.04</v>
      </c>
      <c r="K163" s="30">
        <f t="shared" si="10"/>
        <v>50.119706974824595</v>
      </c>
    </row>
    <row r="164" spans="1:11" s="50" customFormat="1" ht="100.5" customHeight="1">
      <c r="A164" s="46" t="s">
        <v>193</v>
      </c>
      <c r="B164" s="56" t="s">
        <v>194</v>
      </c>
      <c r="C164" s="93">
        <v>193840</v>
      </c>
      <c r="D164" s="93">
        <v>97152.04</v>
      </c>
      <c r="E164" s="95">
        <f t="shared" si="8"/>
        <v>50.119706974824595</v>
      </c>
      <c r="F164" s="93"/>
      <c r="G164" s="93"/>
      <c r="H164" s="30"/>
      <c r="I164" s="61">
        <f t="shared" si="16"/>
        <v>193840</v>
      </c>
      <c r="J164" s="61">
        <f t="shared" si="9"/>
        <v>97152.04</v>
      </c>
      <c r="K164" s="62">
        <f t="shared" si="10"/>
        <v>50.119706974824595</v>
      </c>
    </row>
    <row r="165" spans="1:11" ht="60.75" customHeight="1">
      <c r="A165" s="31" t="s">
        <v>25</v>
      </c>
      <c r="B165" s="53" t="s">
        <v>195</v>
      </c>
      <c r="C165" s="89">
        <v>147009</v>
      </c>
      <c r="D165" s="89">
        <v>45752.53</v>
      </c>
      <c r="E165" s="90">
        <f t="shared" si="8"/>
        <v>31.12226462325436</v>
      </c>
      <c r="F165" s="89"/>
      <c r="G165" s="89"/>
      <c r="H165" s="30"/>
      <c r="I165" s="20">
        <f t="shared" si="16"/>
        <v>147009</v>
      </c>
      <c r="J165" s="20">
        <f t="shared" si="9"/>
        <v>45752.53</v>
      </c>
      <c r="K165" s="30">
        <f t="shared" si="10"/>
        <v>31.12226462325436</v>
      </c>
    </row>
    <row r="166" spans="1:11" ht="47.25" customHeight="1">
      <c r="A166" s="31" t="s">
        <v>196</v>
      </c>
      <c r="B166" s="53" t="s">
        <v>197</v>
      </c>
      <c r="C166" s="89">
        <v>10607157</v>
      </c>
      <c r="D166" s="89">
        <v>7474010.64</v>
      </c>
      <c r="E166" s="90">
        <f t="shared" si="8"/>
        <v>70.46195922243821</v>
      </c>
      <c r="F166" s="89"/>
      <c r="G166" s="89"/>
      <c r="H166" s="30"/>
      <c r="I166" s="20">
        <f t="shared" si="16"/>
        <v>10607157</v>
      </c>
      <c r="J166" s="20">
        <f t="shared" si="9"/>
        <v>7474010.64</v>
      </c>
      <c r="K166" s="30">
        <f t="shared" si="10"/>
        <v>70.46195922243821</v>
      </c>
    </row>
    <row r="167" spans="1:11" s="47" customFormat="1" ht="36.75" customHeight="1">
      <c r="A167" s="32" t="s">
        <v>198</v>
      </c>
      <c r="B167" s="54" t="s">
        <v>199</v>
      </c>
      <c r="C167" s="43">
        <f>C168+C169+C170+C171+C172+C173</f>
        <v>52402400</v>
      </c>
      <c r="D167" s="43">
        <f aca="true" t="shared" si="17" ref="D167:I167">D168+D169+D170+D171+D172+D173</f>
        <v>23789532.15</v>
      </c>
      <c r="E167" s="44">
        <f t="shared" si="8"/>
        <v>45.39779122711936</v>
      </c>
      <c r="F167" s="43">
        <f t="shared" si="17"/>
        <v>2636500</v>
      </c>
      <c r="G167" s="43">
        <f t="shared" si="17"/>
        <v>1438166.74</v>
      </c>
      <c r="H167" s="44">
        <f>G167/F167*100</f>
        <v>54.548330741513375</v>
      </c>
      <c r="I167" s="43">
        <f t="shared" si="17"/>
        <v>55038900</v>
      </c>
      <c r="J167" s="43">
        <f>J168+J169+J170+J171+J172+J173</f>
        <v>25227698.89</v>
      </c>
      <c r="K167" s="44">
        <f t="shared" si="10"/>
        <v>45.836124795372</v>
      </c>
    </row>
    <row r="168" spans="1:11" ht="71.25" customHeight="1">
      <c r="A168" s="31" t="s">
        <v>200</v>
      </c>
      <c r="B168" s="53" t="s">
        <v>201</v>
      </c>
      <c r="C168" s="89">
        <v>1160000</v>
      </c>
      <c r="D168" s="89">
        <v>342148.81</v>
      </c>
      <c r="E168" s="90">
        <f t="shared" si="8"/>
        <v>29.495587068965516</v>
      </c>
      <c r="F168" s="89"/>
      <c r="G168" s="89"/>
      <c r="H168" s="30"/>
      <c r="I168" s="20">
        <f aca="true" t="shared" si="18" ref="I168:I173">C168+F168</f>
        <v>1160000</v>
      </c>
      <c r="J168" s="20">
        <f t="shared" si="9"/>
        <v>342148.81</v>
      </c>
      <c r="K168" s="30">
        <f t="shared" si="10"/>
        <v>29.495587068965516</v>
      </c>
    </row>
    <row r="169" spans="1:11" ht="36.75" customHeight="1">
      <c r="A169" s="31" t="s">
        <v>202</v>
      </c>
      <c r="B169" s="53" t="s">
        <v>203</v>
      </c>
      <c r="C169" s="89">
        <v>6699600</v>
      </c>
      <c r="D169" s="89">
        <v>2381022.15</v>
      </c>
      <c r="E169" s="90">
        <f t="shared" si="8"/>
        <v>35.53976580691384</v>
      </c>
      <c r="F169" s="89">
        <v>280000</v>
      </c>
      <c r="G169" s="89">
        <v>18676.81</v>
      </c>
      <c r="H169" s="30">
        <f>G169/F169*100</f>
        <v>6.6702892857142855</v>
      </c>
      <c r="I169" s="20">
        <f t="shared" si="18"/>
        <v>6979600</v>
      </c>
      <c r="J169" s="20">
        <f t="shared" si="9"/>
        <v>2399698.96</v>
      </c>
      <c r="K169" s="30">
        <f t="shared" si="10"/>
        <v>34.3816115536707</v>
      </c>
    </row>
    <row r="170" spans="1:11" ht="50.25" customHeight="1">
      <c r="A170" s="31" t="s">
        <v>204</v>
      </c>
      <c r="B170" s="53" t="s">
        <v>205</v>
      </c>
      <c r="C170" s="89">
        <v>4827200</v>
      </c>
      <c r="D170" s="89">
        <v>1747930.26</v>
      </c>
      <c r="E170" s="90">
        <f t="shared" si="8"/>
        <v>36.21002361617501</v>
      </c>
      <c r="F170" s="89">
        <v>210000</v>
      </c>
      <c r="G170" s="89">
        <v>121128.42</v>
      </c>
      <c r="H170" s="30">
        <f>G170/F170*100</f>
        <v>57.680200000000006</v>
      </c>
      <c r="I170" s="20">
        <f t="shared" si="18"/>
        <v>5037200</v>
      </c>
      <c r="J170" s="20">
        <f t="shared" si="9"/>
        <v>1869058.68</v>
      </c>
      <c r="K170" s="30">
        <f t="shared" si="10"/>
        <v>37.1051115699198</v>
      </c>
    </row>
    <row r="171" spans="1:11" ht="37.5">
      <c r="A171" s="31" t="s">
        <v>206</v>
      </c>
      <c r="B171" s="53" t="s">
        <v>207</v>
      </c>
      <c r="C171" s="89">
        <v>34306400</v>
      </c>
      <c r="D171" s="89">
        <v>17111700.22</v>
      </c>
      <c r="E171" s="90">
        <f t="shared" si="8"/>
        <v>49.87903195905137</v>
      </c>
      <c r="F171" s="89">
        <v>2081000</v>
      </c>
      <c r="G171" s="89">
        <v>1232861.51</v>
      </c>
      <c r="H171" s="30">
        <f>G171/F171*100</f>
        <v>59.2437054300817</v>
      </c>
      <c r="I171" s="20">
        <f t="shared" si="18"/>
        <v>36387400</v>
      </c>
      <c r="J171" s="20">
        <f t="shared" si="9"/>
        <v>18344561.73</v>
      </c>
      <c r="K171" s="30">
        <f t="shared" si="10"/>
        <v>50.41459881717299</v>
      </c>
    </row>
    <row r="172" spans="1:11" ht="36.75" customHeight="1">
      <c r="A172" s="31" t="s">
        <v>208</v>
      </c>
      <c r="B172" s="53" t="s">
        <v>209</v>
      </c>
      <c r="C172" s="89">
        <v>824500</v>
      </c>
      <c r="D172" s="89">
        <v>403900</v>
      </c>
      <c r="E172" s="90">
        <f t="shared" si="8"/>
        <v>48.98726500909642</v>
      </c>
      <c r="F172" s="89"/>
      <c r="G172" s="89"/>
      <c r="H172" s="30"/>
      <c r="I172" s="20">
        <f t="shared" si="18"/>
        <v>824500</v>
      </c>
      <c r="J172" s="20">
        <f t="shared" si="9"/>
        <v>403900</v>
      </c>
      <c r="K172" s="30">
        <f t="shared" si="10"/>
        <v>48.98726500909642</v>
      </c>
    </row>
    <row r="173" spans="1:11" ht="44.25" customHeight="1">
      <c r="A173" s="31" t="s">
        <v>210</v>
      </c>
      <c r="B173" s="53" t="s">
        <v>211</v>
      </c>
      <c r="C173" s="89">
        <v>4584700</v>
      </c>
      <c r="D173" s="89">
        <v>1802830.71</v>
      </c>
      <c r="E173" s="90">
        <f t="shared" si="8"/>
        <v>39.322762885248764</v>
      </c>
      <c r="F173" s="89">
        <v>65500</v>
      </c>
      <c r="G173" s="89">
        <v>65500</v>
      </c>
      <c r="H173" s="30">
        <f>G173/F173*100</f>
        <v>100</v>
      </c>
      <c r="I173" s="20">
        <f t="shared" si="18"/>
        <v>4650200</v>
      </c>
      <c r="J173" s="20">
        <f t="shared" si="9"/>
        <v>1868330.71</v>
      </c>
      <c r="K173" s="30">
        <f t="shared" si="10"/>
        <v>40.177426992387424</v>
      </c>
    </row>
    <row r="174" spans="1:11" s="47" customFormat="1" ht="36.75" customHeight="1">
      <c r="A174" s="32" t="s">
        <v>212</v>
      </c>
      <c r="B174" s="54" t="s">
        <v>213</v>
      </c>
      <c r="C174" s="43">
        <f>C175+C178+C180+C182</f>
        <v>13679751</v>
      </c>
      <c r="D174" s="43">
        <f aca="true" t="shared" si="19" ref="D174:I174">D175+D178+D180+D182</f>
        <v>5263348.0600000005</v>
      </c>
      <c r="E174" s="44">
        <f t="shared" si="8"/>
        <v>38.47546684146517</v>
      </c>
      <c r="F174" s="43"/>
      <c r="G174" s="43">
        <f t="shared" si="19"/>
        <v>6564.71</v>
      </c>
      <c r="H174" s="44"/>
      <c r="I174" s="43">
        <f t="shared" si="19"/>
        <v>13679751</v>
      </c>
      <c r="J174" s="43">
        <f>J175+J178+J180+J182</f>
        <v>5269912.7700000005</v>
      </c>
      <c r="K174" s="44">
        <f t="shared" si="10"/>
        <v>38.523455361139256</v>
      </c>
    </row>
    <row r="175" spans="1:11" ht="36.75" customHeight="1">
      <c r="A175" s="31" t="s">
        <v>214</v>
      </c>
      <c r="B175" s="53">
        <v>5010</v>
      </c>
      <c r="C175" s="89">
        <f>SUM(C176+C177)</f>
        <v>2763151</v>
      </c>
      <c r="D175" s="89">
        <f>SUM(D176+D177)</f>
        <v>891978.91</v>
      </c>
      <c r="E175" s="95">
        <f t="shared" si="8"/>
        <v>32.281222054096936</v>
      </c>
      <c r="F175" s="89"/>
      <c r="G175" s="89"/>
      <c r="H175" s="30"/>
      <c r="I175" s="20">
        <f>C175+F175</f>
        <v>2763151</v>
      </c>
      <c r="J175" s="20">
        <f t="shared" si="9"/>
        <v>891978.91</v>
      </c>
      <c r="K175" s="30">
        <f t="shared" si="10"/>
        <v>32.281222054096936</v>
      </c>
    </row>
    <row r="176" spans="1:11" s="50" customFormat="1" ht="77.25" customHeight="1">
      <c r="A176" s="46" t="s">
        <v>215</v>
      </c>
      <c r="B176" s="56" t="s">
        <v>216</v>
      </c>
      <c r="C176" s="93">
        <v>1332100</v>
      </c>
      <c r="D176" s="93">
        <v>498595.13</v>
      </c>
      <c r="E176" s="95">
        <f t="shared" si="8"/>
        <v>37.42925681255161</v>
      </c>
      <c r="F176" s="93"/>
      <c r="G176" s="93"/>
      <c r="H176" s="30"/>
      <c r="I176" s="61">
        <f>C176+F176</f>
        <v>1332100</v>
      </c>
      <c r="J176" s="61">
        <f t="shared" si="9"/>
        <v>498595.13</v>
      </c>
      <c r="K176" s="62">
        <f t="shared" si="10"/>
        <v>37.42925681255161</v>
      </c>
    </row>
    <row r="177" spans="1:11" s="50" customFormat="1" ht="73.5" customHeight="1">
      <c r="A177" s="46" t="s">
        <v>15</v>
      </c>
      <c r="B177" s="56" t="s">
        <v>217</v>
      </c>
      <c r="C177" s="93">
        <v>1431051</v>
      </c>
      <c r="D177" s="93">
        <v>393383.78</v>
      </c>
      <c r="E177" s="95">
        <f t="shared" si="8"/>
        <v>27.489151679430012</v>
      </c>
      <c r="F177" s="93"/>
      <c r="G177" s="93"/>
      <c r="H177" s="30"/>
      <c r="I177" s="61">
        <f>C177+F177</f>
        <v>1431051</v>
      </c>
      <c r="J177" s="61">
        <f t="shared" si="9"/>
        <v>393383.78</v>
      </c>
      <c r="K177" s="62">
        <f t="shared" si="10"/>
        <v>27.489151679430012</v>
      </c>
    </row>
    <row r="178" spans="1:11" ht="72" customHeight="1">
      <c r="A178" s="31" t="s">
        <v>306</v>
      </c>
      <c r="B178" s="53">
        <v>5020</v>
      </c>
      <c r="C178" s="89">
        <f>SUM(C179)</f>
        <v>223600</v>
      </c>
      <c r="D178" s="89">
        <f>SUM(D179)</f>
        <v>17885.05</v>
      </c>
      <c r="E178" s="95">
        <f t="shared" si="8"/>
        <v>7.9986806797853305</v>
      </c>
      <c r="F178" s="89"/>
      <c r="G178" s="89"/>
      <c r="H178" s="30"/>
      <c r="I178" s="29">
        <f>SUM(I179)</f>
        <v>223600</v>
      </c>
      <c r="J178" s="29">
        <f>SUM(J179)</f>
        <v>17885.05</v>
      </c>
      <c r="K178" s="30">
        <f t="shared" si="10"/>
        <v>7.9986806797853305</v>
      </c>
    </row>
    <row r="179" spans="1:11" s="50" customFormat="1" ht="72.75" customHeight="1">
      <c r="A179" s="46" t="s">
        <v>27</v>
      </c>
      <c r="B179" s="56" t="s">
        <v>218</v>
      </c>
      <c r="C179" s="93">
        <v>223600</v>
      </c>
      <c r="D179" s="93">
        <v>17885.05</v>
      </c>
      <c r="E179" s="95">
        <f t="shared" si="8"/>
        <v>7.9986806797853305</v>
      </c>
      <c r="F179" s="93"/>
      <c r="G179" s="93"/>
      <c r="H179" s="30"/>
      <c r="I179" s="61">
        <f>C179+F179</f>
        <v>223600</v>
      </c>
      <c r="J179" s="61">
        <f t="shared" si="9"/>
        <v>17885.05</v>
      </c>
      <c r="K179" s="62">
        <f t="shared" si="10"/>
        <v>7.9986806797853305</v>
      </c>
    </row>
    <row r="180" spans="1:11" ht="44.25" customHeight="1">
      <c r="A180" s="31" t="s">
        <v>219</v>
      </c>
      <c r="B180" s="53">
        <v>5030</v>
      </c>
      <c r="C180" s="89">
        <f>SUM(C181)</f>
        <v>9238600</v>
      </c>
      <c r="D180" s="89">
        <f>SUM(D181)</f>
        <v>4137087.73</v>
      </c>
      <c r="E180" s="95">
        <f t="shared" si="8"/>
        <v>44.78046165003355</v>
      </c>
      <c r="F180" s="89"/>
      <c r="G180" s="89">
        <f>SUM(G181)</f>
        <v>6564.71</v>
      </c>
      <c r="H180" s="30"/>
      <c r="I180" s="29">
        <f>SUM(I181)</f>
        <v>9238600</v>
      </c>
      <c r="J180" s="29">
        <f>SUM(J181)</f>
        <v>4143652.44</v>
      </c>
      <c r="K180" s="30">
        <f t="shared" si="10"/>
        <v>44.85151906132964</v>
      </c>
    </row>
    <row r="181" spans="1:11" s="50" customFormat="1" ht="77.25" customHeight="1">
      <c r="A181" s="46" t="s">
        <v>220</v>
      </c>
      <c r="B181" s="56" t="s">
        <v>221</v>
      </c>
      <c r="C181" s="93">
        <v>9238600</v>
      </c>
      <c r="D181" s="93">
        <v>4137087.73</v>
      </c>
      <c r="E181" s="95">
        <f t="shared" si="8"/>
        <v>44.78046165003355</v>
      </c>
      <c r="F181" s="93"/>
      <c r="G181" s="93">
        <v>6564.71</v>
      </c>
      <c r="H181" s="30"/>
      <c r="I181" s="61">
        <f>C181+F181</f>
        <v>9238600</v>
      </c>
      <c r="J181" s="61">
        <f>D181+G181</f>
        <v>4143652.44</v>
      </c>
      <c r="K181" s="62">
        <f t="shared" si="10"/>
        <v>44.85151906132964</v>
      </c>
    </row>
    <row r="182" spans="1:11" ht="45" customHeight="1">
      <c r="A182" s="31" t="s">
        <v>222</v>
      </c>
      <c r="B182" s="53">
        <v>5050</v>
      </c>
      <c r="C182" s="89">
        <f>SUM(C183)</f>
        <v>1454400</v>
      </c>
      <c r="D182" s="89">
        <f>SUM(D183)</f>
        <v>216396.37</v>
      </c>
      <c r="E182" s="90">
        <f t="shared" si="8"/>
        <v>14.878738311331134</v>
      </c>
      <c r="F182" s="89"/>
      <c r="G182" s="89"/>
      <c r="H182" s="30"/>
      <c r="I182" s="20">
        <f>C182+F182</f>
        <v>1454400</v>
      </c>
      <c r="J182" s="20">
        <f t="shared" si="9"/>
        <v>216396.37</v>
      </c>
      <c r="K182" s="30">
        <f t="shared" si="10"/>
        <v>14.878738311331134</v>
      </c>
    </row>
    <row r="183" spans="1:11" s="50" customFormat="1" ht="135" customHeight="1">
      <c r="A183" s="46" t="s">
        <v>223</v>
      </c>
      <c r="B183" s="56" t="s">
        <v>224</v>
      </c>
      <c r="C183" s="93">
        <v>1454400</v>
      </c>
      <c r="D183" s="93">
        <v>216396.37</v>
      </c>
      <c r="E183" s="95">
        <f t="shared" si="8"/>
        <v>14.878738311331134</v>
      </c>
      <c r="F183" s="93"/>
      <c r="G183" s="93"/>
      <c r="H183" s="62"/>
      <c r="I183" s="61">
        <f>C183+F183</f>
        <v>1454400</v>
      </c>
      <c r="J183" s="61">
        <f t="shared" si="9"/>
        <v>216396.37</v>
      </c>
      <c r="K183" s="62">
        <f t="shared" si="10"/>
        <v>14.878738311331134</v>
      </c>
    </row>
    <row r="184" spans="1:11" s="47" customFormat="1" ht="47.25" customHeight="1">
      <c r="A184" s="32" t="s">
        <v>9</v>
      </c>
      <c r="B184" s="54" t="s">
        <v>225</v>
      </c>
      <c r="C184" s="43">
        <f>C185+C186+C189+C192+C193</f>
        <v>56386038.3</v>
      </c>
      <c r="D184" s="43">
        <f>D185+D186+D189+D192+D193</f>
        <v>24498478.73</v>
      </c>
      <c r="E184" s="44">
        <f t="shared" si="8"/>
        <v>43.44777442894051</v>
      </c>
      <c r="F184" s="43">
        <f>F185+F186+F189+F192+F193</f>
        <v>60753393</v>
      </c>
      <c r="G184" s="43">
        <f>G185+G186+G189+G192+G193</f>
        <v>19867125.1</v>
      </c>
      <c r="H184" s="44">
        <f aca="true" t="shared" si="20" ref="H184:H192">G184/F184*100</f>
        <v>32.701260158424404</v>
      </c>
      <c r="I184" s="43">
        <f>I185+I186+I189+I192+I193</f>
        <v>117139431.3</v>
      </c>
      <c r="J184" s="43">
        <f>J185+J186+J189+J192+J193</f>
        <v>44365603.83</v>
      </c>
      <c r="K184" s="44">
        <f aca="true" t="shared" si="21" ref="K184:K190">J184/I184*100</f>
        <v>37.87418407075705</v>
      </c>
    </row>
    <row r="185" spans="1:11" ht="93.75" customHeight="1">
      <c r="A185" s="31" t="s">
        <v>226</v>
      </c>
      <c r="B185" s="53" t="s">
        <v>227</v>
      </c>
      <c r="C185" s="89">
        <v>6697877.3</v>
      </c>
      <c r="D185" s="89">
        <v>1542704.45</v>
      </c>
      <c r="E185" s="30">
        <f t="shared" si="8"/>
        <v>23.032736804539553</v>
      </c>
      <c r="F185" s="89">
        <v>5129441</v>
      </c>
      <c r="G185" s="89">
        <v>1435129.8</v>
      </c>
      <c r="H185" s="30">
        <f t="shared" si="20"/>
        <v>27.9782884723696</v>
      </c>
      <c r="I185" s="20">
        <f>C185+F185</f>
        <v>11827318.3</v>
      </c>
      <c r="J185" s="20">
        <f>D185+G185</f>
        <v>2977834.25</v>
      </c>
      <c r="K185" s="44">
        <f t="shared" si="21"/>
        <v>25.17759456934544</v>
      </c>
    </row>
    <row r="186" spans="1:11" ht="55.5" customHeight="1">
      <c r="A186" s="31" t="s">
        <v>228</v>
      </c>
      <c r="B186" s="53">
        <v>6020</v>
      </c>
      <c r="C186" s="89"/>
      <c r="D186" s="89"/>
      <c r="E186" s="92"/>
      <c r="F186" s="89">
        <f>SUM(F187+F188)</f>
        <v>28860962</v>
      </c>
      <c r="G186" s="89">
        <f>SUM(G187+G188)</f>
        <v>13324439.440000001</v>
      </c>
      <c r="H186" s="30">
        <f t="shared" si="20"/>
        <v>46.16768990583197</v>
      </c>
      <c r="I186" s="29">
        <f>SUM(I187+I188)</f>
        <v>28860962</v>
      </c>
      <c r="J186" s="20">
        <f>D186+G186</f>
        <v>13324439.440000001</v>
      </c>
      <c r="K186" s="44">
        <f t="shared" si="21"/>
        <v>46.16768990583197</v>
      </c>
    </row>
    <row r="187" spans="1:11" s="50" customFormat="1" ht="44.25" customHeight="1">
      <c r="A187" s="46" t="s">
        <v>229</v>
      </c>
      <c r="B187" s="56" t="s">
        <v>230</v>
      </c>
      <c r="C187" s="93"/>
      <c r="D187" s="93"/>
      <c r="E187" s="92"/>
      <c r="F187" s="93">
        <v>7860962</v>
      </c>
      <c r="G187" s="93">
        <v>4330291.89</v>
      </c>
      <c r="H187" s="30">
        <f t="shared" si="20"/>
        <v>55.08603005586339</v>
      </c>
      <c r="I187" s="61">
        <f>C187+F187</f>
        <v>7860962</v>
      </c>
      <c r="J187" s="20">
        <f>D187+G187</f>
        <v>4330291.89</v>
      </c>
      <c r="K187" s="44">
        <f t="shared" si="21"/>
        <v>55.08603005586339</v>
      </c>
    </row>
    <row r="188" spans="1:11" s="50" customFormat="1" ht="92.25" customHeight="1">
      <c r="A188" s="46" t="s">
        <v>231</v>
      </c>
      <c r="B188" s="56" t="s">
        <v>232</v>
      </c>
      <c r="C188" s="93"/>
      <c r="D188" s="93"/>
      <c r="E188" s="92"/>
      <c r="F188" s="93">
        <v>21000000</v>
      </c>
      <c r="G188" s="93">
        <v>8994147.55</v>
      </c>
      <c r="H188" s="30">
        <f t="shared" si="20"/>
        <v>42.82927404761905</v>
      </c>
      <c r="I188" s="61">
        <f>C188+F188</f>
        <v>21000000</v>
      </c>
      <c r="J188" s="20">
        <f>D188+G188</f>
        <v>8994147.55</v>
      </c>
      <c r="K188" s="44">
        <f t="shared" si="21"/>
        <v>42.82927404761905</v>
      </c>
    </row>
    <row r="189" spans="1:11" ht="61.5" customHeight="1">
      <c r="A189" s="31" t="s">
        <v>233</v>
      </c>
      <c r="B189" s="53">
        <v>6050</v>
      </c>
      <c r="C189" s="89"/>
      <c r="D189" s="89"/>
      <c r="E189" s="92"/>
      <c r="F189" s="89">
        <f>SUM(F190:F191)</f>
        <v>916000</v>
      </c>
      <c r="G189" s="89">
        <f>SUM(G190:G191)</f>
        <v>410897</v>
      </c>
      <c r="H189" s="30">
        <f t="shared" si="20"/>
        <v>44.85775109170306</v>
      </c>
      <c r="I189" s="29">
        <f>SUM(I190:I191)</f>
        <v>916000</v>
      </c>
      <c r="J189" s="20">
        <f>D189+G189</f>
        <v>410897</v>
      </c>
      <c r="K189" s="44">
        <f t="shared" si="21"/>
        <v>44.85775109170306</v>
      </c>
    </row>
    <row r="190" spans="1:11" s="50" customFormat="1" ht="54" customHeight="1">
      <c r="A190" s="46" t="s">
        <v>234</v>
      </c>
      <c r="B190" s="56" t="s">
        <v>235</v>
      </c>
      <c r="C190" s="93"/>
      <c r="D190" s="93"/>
      <c r="E190" s="92"/>
      <c r="F190" s="93">
        <v>456000</v>
      </c>
      <c r="G190" s="93">
        <v>410897</v>
      </c>
      <c r="H190" s="30">
        <f t="shared" si="20"/>
        <v>90.10899122807018</v>
      </c>
      <c r="I190" s="61">
        <f>C190+F190</f>
        <v>456000</v>
      </c>
      <c r="J190" s="20">
        <f>D190+G190</f>
        <v>410897</v>
      </c>
      <c r="K190" s="44">
        <f t="shared" si="21"/>
        <v>90.10899122807018</v>
      </c>
    </row>
    <row r="191" spans="1:11" s="50" customFormat="1" ht="74.25" customHeight="1">
      <c r="A191" s="46" t="s">
        <v>236</v>
      </c>
      <c r="B191" s="56" t="s">
        <v>237</v>
      </c>
      <c r="C191" s="93"/>
      <c r="D191" s="93"/>
      <c r="E191" s="92"/>
      <c r="F191" s="93">
        <v>460000</v>
      </c>
      <c r="G191" s="93"/>
      <c r="H191" s="44"/>
      <c r="I191" s="61">
        <f>C191+F191</f>
        <v>460000</v>
      </c>
      <c r="J191" s="20"/>
      <c r="K191" s="30"/>
    </row>
    <row r="192" spans="1:11" ht="36.75" customHeight="1">
      <c r="A192" s="31" t="s">
        <v>26</v>
      </c>
      <c r="B192" s="53" t="s">
        <v>238</v>
      </c>
      <c r="C192" s="89">
        <v>49233375</v>
      </c>
      <c r="D192" s="89">
        <v>22790854.28</v>
      </c>
      <c r="E192" s="90">
        <f>D192/C192*100</f>
        <v>46.29147256307332</v>
      </c>
      <c r="F192" s="89">
        <v>25666990</v>
      </c>
      <c r="G192" s="89">
        <v>4696658.86</v>
      </c>
      <c r="H192" s="30">
        <f t="shared" si="20"/>
        <v>18.298440370296635</v>
      </c>
      <c r="I192" s="20">
        <f>C192+F192</f>
        <v>74900365</v>
      </c>
      <c r="J192" s="20">
        <f>D192+G192</f>
        <v>27487513.14</v>
      </c>
      <c r="K192" s="30">
        <f>J192/I192*100</f>
        <v>36.69877061346764</v>
      </c>
    </row>
    <row r="193" spans="1:11" ht="126" customHeight="1">
      <c r="A193" s="31" t="s">
        <v>239</v>
      </c>
      <c r="B193" s="53" t="s">
        <v>240</v>
      </c>
      <c r="C193" s="89">
        <v>454786</v>
      </c>
      <c r="D193" s="89">
        <v>164920</v>
      </c>
      <c r="E193" s="90">
        <f>D193/C193*100</f>
        <v>36.263209509527556</v>
      </c>
      <c r="F193" s="89">
        <v>180000</v>
      </c>
      <c r="G193" s="29"/>
      <c r="H193" s="44"/>
      <c r="I193" s="20">
        <f aca="true" t="shared" si="22" ref="I193:I222">C193+F193</f>
        <v>634786</v>
      </c>
      <c r="J193" s="20">
        <f>D193+G193</f>
        <v>164920</v>
      </c>
      <c r="K193" s="30">
        <f>J193/I193*100</f>
        <v>25.98040914575936</v>
      </c>
    </row>
    <row r="194" spans="1:11" s="47" customFormat="1" ht="36.75" customHeight="1">
      <c r="A194" s="59" t="s">
        <v>241</v>
      </c>
      <c r="B194" s="54" t="s">
        <v>242</v>
      </c>
      <c r="C194" s="43"/>
      <c r="D194" s="43"/>
      <c r="E194" s="44"/>
      <c r="F194" s="43">
        <f>F195+F196+F197</f>
        <v>70075219.98</v>
      </c>
      <c r="G194" s="43">
        <f>G195+G196+G197</f>
        <v>20717159.79</v>
      </c>
      <c r="H194" s="44">
        <f>G194/F194*100</f>
        <v>29.56417374916958</v>
      </c>
      <c r="I194" s="43">
        <f>I195+I196+I197</f>
        <v>70075219.98</v>
      </c>
      <c r="J194" s="43">
        <f>J195+J196+J197</f>
        <v>20717159.79</v>
      </c>
      <c r="K194" s="44">
        <f>J194/I194*100</f>
        <v>29.56417374916958</v>
      </c>
    </row>
    <row r="195" spans="1:11" ht="59.25" customHeight="1">
      <c r="A195" s="31" t="s">
        <v>243</v>
      </c>
      <c r="B195" s="53" t="s">
        <v>244</v>
      </c>
      <c r="C195" s="89"/>
      <c r="D195" s="89"/>
      <c r="E195" s="90"/>
      <c r="F195" s="89">
        <v>68875219.98</v>
      </c>
      <c r="G195" s="89">
        <v>20518571.79</v>
      </c>
      <c r="H195" s="30">
        <f>G195/F195*100</f>
        <v>29.790934672815833</v>
      </c>
      <c r="I195" s="20">
        <f t="shared" si="22"/>
        <v>68875219.98</v>
      </c>
      <c r="J195" s="20">
        <f>D195+G195</f>
        <v>20518571.79</v>
      </c>
      <c r="K195" s="30">
        <f>J195/I195*100</f>
        <v>29.790934672815833</v>
      </c>
    </row>
    <row r="196" spans="1:11" ht="80.25" customHeight="1">
      <c r="A196" s="31" t="s">
        <v>245</v>
      </c>
      <c r="B196" s="53" t="s">
        <v>246</v>
      </c>
      <c r="C196" s="89"/>
      <c r="D196" s="89"/>
      <c r="E196" s="90"/>
      <c r="F196" s="89">
        <v>200000</v>
      </c>
      <c r="G196" s="89">
        <v>198588</v>
      </c>
      <c r="H196" s="30">
        <f>G196/F196*100</f>
        <v>99.29400000000001</v>
      </c>
      <c r="I196" s="20">
        <f t="shared" si="22"/>
        <v>200000</v>
      </c>
      <c r="J196" s="20">
        <f>D196+G196</f>
        <v>198588</v>
      </c>
      <c r="K196" s="30">
        <f>J196/I196*100</f>
        <v>99.29400000000001</v>
      </c>
    </row>
    <row r="197" spans="1:11" ht="50.25" customHeight="1">
      <c r="A197" s="31" t="s">
        <v>247</v>
      </c>
      <c r="B197" s="53">
        <v>6420</v>
      </c>
      <c r="C197" s="89"/>
      <c r="D197" s="89"/>
      <c r="E197" s="90"/>
      <c r="F197" s="89">
        <f>SUM(F198+F199)</f>
        <v>1000000</v>
      </c>
      <c r="G197" s="89"/>
      <c r="H197" s="30"/>
      <c r="I197" s="29">
        <f>SUM(I198+I199)</f>
        <v>1000000</v>
      </c>
      <c r="J197" s="29"/>
      <c r="K197" s="30"/>
    </row>
    <row r="198" spans="1:11" s="50" customFormat="1" ht="87.75" customHeight="1">
      <c r="A198" s="46" t="s">
        <v>248</v>
      </c>
      <c r="B198" s="56" t="s">
        <v>249</v>
      </c>
      <c r="C198" s="93"/>
      <c r="D198" s="93"/>
      <c r="E198" s="90"/>
      <c r="F198" s="93">
        <v>700000</v>
      </c>
      <c r="G198" s="93"/>
      <c r="H198" s="30"/>
      <c r="I198" s="61">
        <f t="shared" si="22"/>
        <v>700000</v>
      </c>
      <c r="J198" s="61"/>
      <c r="K198" s="30"/>
    </row>
    <row r="199" spans="1:11" s="50" customFormat="1" ht="87.75" customHeight="1">
      <c r="A199" s="46" t="s">
        <v>250</v>
      </c>
      <c r="B199" s="56" t="s">
        <v>251</v>
      </c>
      <c r="C199" s="93"/>
      <c r="D199" s="93"/>
      <c r="E199" s="92"/>
      <c r="F199" s="93">
        <v>300000</v>
      </c>
      <c r="G199" s="93"/>
      <c r="H199" s="44"/>
      <c r="I199" s="61">
        <f t="shared" si="22"/>
        <v>300000</v>
      </c>
      <c r="J199" s="61"/>
      <c r="K199" s="62"/>
    </row>
    <row r="200" spans="1:11" s="47" customFormat="1" ht="65.25" customHeight="1">
      <c r="A200" s="32" t="s">
        <v>252</v>
      </c>
      <c r="B200" s="54" t="s">
        <v>253</v>
      </c>
      <c r="C200" s="43">
        <v>34002027</v>
      </c>
      <c r="D200" s="43">
        <v>14265603.68</v>
      </c>
      <c r="E200" s="30">
        <f aca="true" t="shared" si="23" ref="E200:E207">D200/C200*100</f>
        <v>41.955156614633594</v>
      </c>
      <c r="F200" s="43">
        <v>40350900</v>
      </c>
      <c r="G200" s="43">
        <v>137403.61</v>
      </c>
      <c r="H200" s="30">
        <f>G200/F200*100</f>
        <v>0.34052179753115785</v>
      </c>
      <c r="I200" s="33">
        <f t="shared" si="22"/>
        <v>74352927</v>
      </c>
      <c r="J200" s="33">
        <f>D200+G200</f>
        <v>14403007.29</v>
      </c>
      <c r="K200" s="44">
        <f aca="true" t="shared" si="24" ref="K200:K207">J200/I200*100</f>
        <v>19.371136915699363</v>
      </c>
    </row>
    <row r="201" spans="1:11" ht="48.75" customHeight="1">
      <c r="A201" s="31" t="s">
        <v>254</v>
      </c>
      <c r="B201" s="53" t="s">
        <v>255</v>
      </c>
      <c r="C201" s="89">
        <v>34002027</v>
      </c>
      <c r="D201" s="89">
        <v>14265603.68</v>
      </c>
      <c r="E201" s="90">
        <f t="shared" si="23"/>
        <v>41.955156614633594</v>
      </c>
      <c r="F201" s="89">
        <v>40350900</v>
      </c>
      <c r="G201" s="89">
        <v>137403.61</v>
      </c>
      <c r="H201" s="30">
        <f>G201/F201*100</f>
        <v>0.34052179753115785</v>
      </c>
      <c r="I201" s="20">
        <f t="shared" si="22"/>
        <v>74352927</v>
      </c>
      <c r="J201" s="20">
        <f>D201+G201</f>
        <v>14403007.29</v>
      </c>
      <c r="K201" s="30">
        <f t="shared" si="24"/>
        <v>19.371136915699363</v>
      </c>
    </row>
    <row r="202" spans="1:11" s="47" customFormat="1" ht="36.75" customHeight="1">
      <c r="A202" s="32" t="s">
        <v>256</v>
      </c>
      <c r="B202" s="54" t="s">
        <v>257</v>
      </c>
      <c r="C202" s="91">
        <f>C203</f>
        <v>470000</v>
      </c>
      <c r="D202" s="91">
        <f aca="true" t="shared" si="25" ref="D202:J202">D203</f>
        <v>339999.79</v>
      </c>
      <c r="E202" s="90">
        <f t="shared" si="23"/>
        <v>72.34038085106383</v>
      </c>
      <c r="F202" s="91"/>
      <c r="G202" s="91"/>
      <c r="H202" s="44"/>
      <c r="I202" s="43">
        <f t="shared" si="25"/>
        <v>470000</v>
      </c>
      <c r="J202" s="43">
        <f t="shared" si="25"/>
        <v>339999.79</v>
      </c>
      <c r="K202" s="44">
        <f t="shared" si="24"/>
        <v>72.34038085106383</v>
      </c>
    </row>
    <row r="203" spans="1:11" ht="53.25" customHeight="1">
      <c r="A203" s="31" t="s">
        <v>258</v>
      </c>
      <c r="B203" s="53">
        <v>7210</v>
      </c>
      <c r="C203" s="89">
        <f>C204</f>
        <v>470000</v>
      </c>
      <c r="D203" s="89">
        <f aca="true" t="shared" si="26" ref="D203:J203">D204</f>
        <v>339999.79</v>
      </c>
      <c r="E203" s="90">
        <f t="shared" si="23"/>
        <v>72.34038085106383</v>
      </c>
      <c r="F203" s="89"/>
      <c r="G203" s="89"/>
      <c r="H203" s="44"/>
      <c r="I203" s="29">
        <f t="shared" si="26"/>
        <v>470000</v>
      </c>
      <c r="J203" s="29">
        <f t="shared" si="26"/>
        <v>339999.79</v>
      </c>
      <c r="K203" s="30">
        <f t="shared" si="24"/>
        <v>72.34038085106383</v>
      </c>
    </row>
    <row r="204" spans="1:11" s="50" customFormat="1" ht="51.75" customHeight="1">
      <c r="A204" s="46" t="s">
        <v>259</v>
      </c>
      <c r="B204" s="56" t="s">
        <v>260</v>
      </c>
      <c r="C204" s="93">
        <v>470000</v>
      </c>
      <c r="D204" s="93">
        <v>339999.79</v>
      </c>
      <c r="E204" s="90">
        <f t="shared" si="23"/>
        <v>72.34038085106383</v>
      </c>
      <c r="F204" s="93"/>
      <c r="G204" s="93"/>
      <c r="H204" s="44"/>
      <c r="I204" s="61">
        <f t="shared" si="22"/>
        <v>470000</v>
      </c>
      <c r="J204" s="61">
        <f>D204+G204</f>
        <v>339999.79</v>
      </c>
      <c r="K204" s="62">
        <f t="shared" si="24"/>
        <v>72.34038085106383</v>
      </c>
    </row>
    <row r="205" spans="1:11" s="47" customFormat="1" ht="60.75" customHeight="1">
      <c r="A205" s="32" t="s">
        <v>261</v>
      </c>
      <c r="B205" s="54" t="s">
        <v>262</v>
      </c>
      <c r="C205" s="43">
        <f>C206+C207+C208+C209</f>
        <v>5989493</v>
      </c>
      <c r="D205" s="43">
        <f>D206+D207+D208+D209</f>
        <v>1374573.96</v>
      </c>
      <c r="E205" s="44">
        <f t="shared" si="23"/>
        <v>22.949754845693953</v>
      </c>
      <c r="F205" s="43">
        <f>F206+F207+F208+F209</f>
        <v>155068387</v>
      </c>
      <c r="G205" s="43">
        <f>G206+G207+G208+G209</f>
        <v>64486855.940000005</v>
      </c>
      <c r="H205" s="44">
        <f>G205/F205*100</f>
        <v>41.586075142446674</v>
      </c>
      <c r="I205" s="43">
        <f>I206+I207+I208+I209</f>
        <v>161057880</v>
      </c>
      <c r="J205" s="43">
        <f>J206+J207+J208+J209</f>
        <v>65861429.900000006</v>
      </c>
      <c r="K205" s="44">
        <f t="shared" si="24"/>
        <v>40.893019267359044</v>
      </c>
    </row>
    <row r="206" spans="1:11" ht="36.75" customHeight="1">
      <c r="A206" s="31" t="s">
        <v>263</v>
      </c>
      <c r="B206" s="53" t="s">
        <v>264</v>
      </c>
      <c r="C206" s="89">
        <v>3199400</v>
      </c>
      <c r="D206" s="89">
        <v>962213.96</v>
      </c>
      <c r="E206" s="90">
        <f t="shared" si="23"/>
        <v>30.074825279739947</v>
      </c>
      <c r="F206" s="89">
        <v>54503350</v>
      </c>
      <c r="G206" s="89">
        <v>2662547.95</v>
      </c>
      <c r="H206" s="30">
        <f>G206/F206*100</f>
        <v>4.885108805238578</v>
      </c>
      <c r="I206" s="20">
        <f t="shared" si="22"/>
        <v>57702750</v>
      </c>
      <c r="J206" s="20">
        <f>D206+G206</f>
        <v>3624761.91</v>
      </c>
      <c r="K206" s="30">
        <f t="shared" si="24"/>
        <v>6.28178364116095</v>
      </c>
    </row>
    <row r="207" spans="1:11" ht="52.5" customHeight="1">
      <c r="A207" s="31" t="s">
        <v>265</v>
      </c>
      <c r="B207" s="53" t="s">
        <v>266</v>
      </c>
      <c r="C207" s="89">
        <v>379840</v>
      </c>
      <c r="D207" s="89">
        <v>20860</v>
      </c>
      <c r="E207" s="90">
        <f t="shared" si="23"/>
        <v>5.49178601516428</v>
      </c>
      <c r="F207" s="89">
        <v>132760</v>
      </c>
      <c r="G207" s="89"/>
      <c r="H207" s="30"/>
      <c r="I207" s="20">
        <f t="shared" si="22"/>
        <v>512600</v>
      </c>
      <c r="J207" s="20">
        <f>D207+G207</f>
        <v>20860</v>
      </c>
      <c r="K207" s="30">
        <f t="shared" si="24"/>
        <v>4.06944986344128</v>
      </c>
    </row>
    <row r="208" spans="1:11" ht="54.75" customHeight="1">
      <c r="A208" s="31" t="s">
        <v>267</v>
      </c>
      <c r="B208" s="53" t="s">
        <v>268</v>
      </c>
      <c r="C208" s="89"/>
      <c r="D208" s="89"/>
      <c r="E208" s="92"/>
      <c r="F208" s="89">
        <v>99957150</v>
      </c>
      <c r="G208" s="89">
        <v>61821571.99</v>
      </c>
      <c r="H208" s="30">
        <f>G208/F208*100</f>
        <v>61.84807388966173</v>
      </c>
      <c r="I208" s="20">
        <f t="shared" si="22"/>
        <v>99957150</v>
      </c>
      <c r="J208" s="20">
        <f>D208+G208</f>
        <v>61821571.99</v>
      </c>
      <c r="K208" s="30">
        <f aca="true" t="shared" si="27" ref="K208:K217">J208/I208*100</f>
        <v>61.84807388966173</v>
      </c>
    </row>
    <row r="209" spans="1:11" ht="36.75" customHeight="1">
      <c r="A209" s="31" t="s">
        <v>269</v>
      </c>
      <c r="B209" s="53" t="s">
        <v>270</v>
      </c>
      <c r="C209" s="89">
        <v>2410253</v>
      </c>
      <c r="D209" s="89">
        <v>391500</v>
      </c>
      <c r="E209" s="90">
        <f>D209/C209*100</f>
        <v>16.24310808865293</v>
      </c>
      <c r="F209" s="89">
        <v>475127</v>
      </c>
      <c r="G209" s="89">
        <v>2736</v>
      </c>
      <c r="H209" s="30">
        <f>G209/F209*100</f>
        <v>0.5758460369543301</v>
      </c>
      <c r="I209" s="20">
        <f t="shared" si="22"/>
        <v>2885380</v>
      </c>
      <c r="J209" s="20">
        <f>D209+G209</f>
        <v>394236</v>
      </c>
      <c r="K209" s="30">
        <f t="shared" si="27"/>
        <v>13.663226334139697</v>
      </c>
    </row>
    <row r="210" spans="1:11" s="47" customFormat="1" ht="74.25" customHeight="1">
      <c r="A210" s="32" t="s">
        <v>28</v>
      </c>
      <c r="B210" s="54" t="s">
        <v>271</v>
      </c>
      <c r="C210" s="91">
        <f>C211+C213+C214</f>
        <v>1436104</v>
      </c>
      <c r="D210" s="94">
        <f>D212+D213+D214</f>
        <v>516675.4</v>
      </c>
      <c r="E210" s="92">
        <f aca="true" t="shared" si="28" ref="E210:E217">D210/C210*100</f>
        <v>35.977575440218814</v>
      </c>
      <c r="F210" s="91"/>
      <c r="G210" s="91"/>
      <c r="H210" s="44"/>
      <c r="I210" s="91">
        <f>I211+I213+I214</f>
        <v>1436104</v>
      </c>
      <c r="J210" s="94">
        <f>J212+J213+J214</f>
        <v>516675.4</v>
      </c>
      <c r="K210" s="44">
        <f t="shared" si="27"/>
        <v>35.977575440218814</v>
      </c>
    </row>
    <row r="211" spans="1:11" ht="57" customHeight="1">
      <c r="A211" s="31" t="s">
        <v>11</v>
      </c>
      <c r="B211" s="53">
        <v>7610</v>
      </c>
      <c r="C211" s="29">
        <f>C212</f>
        <v>424600</v>
      </c>
      <c r="D211" s="29">
        <f>D212</f>
        <v>163200</v>
      </c>
      <c r="E211" s="30">
        <f t="shared" si="28"/>
        <v>38.43617522373999</v>
      </c>
      <c r="F211" s="29"/>
      <c r="G211" s="29"/>
      <c r="H211" s="44"/>
      <c r="I211" s="29">
        <f>I212</f>
        <v>424600</v>
      </c>
      <c r="J211" s="29">
        <f>J212</f>
        <v>163200</v>
      </c>
      <c r="K211" s="30">
        <f t="shared" si="27"/>
        <v>38.43617522373999</v>
      </c>
    </row>
    <row r="212" spans="1:11" s="50" customFormat="1" ht="61.5" customHeight="1">
      <c r="A212" s="46" t="s">
        <v>272</v>
      </c>
      <c r="B212" s="56" t="s">
        <v>273</v>
      </c>
      <c r="C212" s="93">
        <v>424600</v>
      </c>
      <c r="D212" s="93">
        <v>163200</v>
      </c>
      <c r="E212" s="90">
        <f>D212/C212*100</f>
        <v>38.43617522373999</v>
      </c>
      <c r="F212" s="93"/>
      <c r="G212" s="93"/>
      <c r="H212" s="44"/>
      <c r="I212" s="61">
        <f t="shared" si="22"/>
        <v>424600</v>
      </c>
      <c r="J212" s="20">
        <f>D212+G212</f>
        <v>163200</v>
      </c>
      <c r="K212" s="30">
        <f t="shared" si="27"/>
        <v>38.43617522373999</v>
      </c>
    </row>
    <row r="213" spans="1:11" ht="62.25" customHeight="1">
      <c r="A213" s="31" t="s">
        <v>29</v>
      </c>
      <c r="B213" s="53" t="s">
        <v>274</v>
      </c>
      <c r="C213" s="89">
        <v>46400</v>
      </c>
      <c r="D213" s="89">
        <v>17400</v>
      </c>
      <c r="E213" s="90">
        <f>D213/C213*100</f>
        <v>37.5</v>
      </c>
      <c r="F213" s="89"/>
      <c r="G213" s="89"/>
      <c r="H213" s="44"/>
      <c r="I213" s="20">
        <f t="shared" si="22"/>
        <v>46400</v>
      </c>
      <c r="J213" s="20">
        <f>D213+G213</f>
        <v>17400</v>
      </c>
      <c r="K213" s="30">
        <f t="shared" si="27"/>
        <v>37.5</v>
      </c>
    </row>
    <row r="214" spans="1:11" ht="18.75">
      <c r="A214" s="31" t="s">
        <v>30</v>
      </c>
      <c r="B214" s="53" t="s">
        <v>275</v>
      </c>
      <c r="C214" s="89">
        <v>965104</v>
      </c>
      <c r="D214" s="89">
        <v>336075.4</v>
      </c>
      <c r="E214" s="90">
        <f>D214/C214*100</f>
        <v>34.82271340705251</v>
      </c>
      <c r="F214" s="89"/>
      <c r="G214" s="89"/>
      <c r="H214" s="44"/>
      <c r="I214" s="20">
        <f t="shared" si="22"/>
        <v>965104</v>
      </c>
      <c r="J214" s="20">
        <f>D214+G214</f>
        <v>336075.4</v>
      </c>
      <c r="K214" s="30">
        <f t="shared" si="27"/>
        <v>34.82271340705251</v>
      </c>
    </row>
    <row r="215" spans="1:11" s="47" customFormat="1" ht="72.75" customHeight="1">
      <c r="A215" s="32" t="s">
        <v>276</v>
      </c>
      <c r="B215" s="54" t="s">
        <v>277</v>
      </c>
      <c r="C215" s="91">
        <f>C216+C217</f>
        <v>1429600</v>
      </c>
      <c r="D215" s="91">
        <f aca="true" t="shared" si="29" ref="D215:J215">D216+D217</f>
        <v>521680.37</v>
      </c>
      <c r="E215" s="92">
        <f t="shared" si="28"/>
        <v>36.49135212646894</v>
      </c>
      <c r="F215" s="91">
        <f t="shared" si="29"/>
        <v>340000</v>
      </c>
      <c r="G215" s="91">
        <f t="shared" si="29"/>
        <v>320742</v>
      </c>
      <c r="H215" s="44">
        <f>G215/F215*100</f>
        <v>94.33588235294118</v>
      </c>
      <c r="I215" s="43">
        <f t="shared" si="29"/>
        <v>1769600</v>
      </c>
      <c r="J215" s="43">
        <f t="shared" si="29"/>
        <v>842422.3699999999</v>
      </c>
      <c r="K215" s="44">
        <f t="shared" si="27"/>
        <v>47.605242427667264</v>
      </c>
    </row>
    <row r="216" spans="1:11" ht="64.5" customHeight="1">
      <c r="A216" s="31" t="s">
        <v>278</v>
      </c>
      <c r="B216" s="53" t="s">
        <v>279</v>
      </c>
      <c r="C216" s="89">
        <v>170800</v>
      </c>
      <c r="D216" s="89">
        <v>40586.2</v>
      </c>
      <c r="E216" s="90">
        <f t="shared" si="28"/>
        <v>23.762412177985947</v>
      </c>
      <c r="F216" s="89"/>
      <c r="G216" s="89"/>
      <c r="H216" s="44"/>
      <c r="I216" s="20">
        <f t="shared" si="22"/>
        <v>170800</v>
      </c>
      <c r="J216" s="20">
        <f>D216+G216</f>
        <v>40586.2</v>
      </c>
      <c r="K216" s="30">
        <f t="shared" si="27"/>
        <v>23.762412177985947</v>
      </c>
    </row>
    <row r="217" spans="1:11" ht="36.75" customHeight="1">
      <c r="A217" s="31" t="s">
        <v>280</v>
      </c>
      <c r="B217" s="53" t="s">
        <v>281</v>
      </c>
      <c r="C217" s="89">
        <v>1258800</v>
      </c>
      <c r="D217" s="89">
        <v>481094.17</v>
      </c>
      <c r="E217" s="90">
        <f t="shared" si="28"/>
        <v>38.21847553225294</v>
      </c>
      <c r="F217" s="89">
        <v>340000</v>
      </c>
      <c r="G217" s="89">
        <v>320742</v>
      </c>
      <c r="H217" s="30">
        <f>G217/F217*100</f>
        <v>94.33588235294118</v>
      </c>
      <c r="I217" s="20">
        <f t="shared" si="22"/>
        <v>1598800</v>
      </c>
      <c r="J217" s="20">
        <f>D217+G217</f>
        <v>801836.1699999999</v>
      </c>
      <c r="K217" s="30">
        <f t="shared" si="27"/>
        <v>50.15237490617963</v>
      </c>
    </row>
    <row r="218" spans="1:11" s="47" customFormat="1" ht="47.25" customHeight="1">
      <c r="A218" s="32" t="s">
        <v>282</v>
      </c>
      <c r="B218" s="54" t="s">
        <v>283</v>
      </c>
      <c r="C218" s="43">
        <f>C219+C220</f>
        <v>2064776</v>
      </c>
      <c r="D218" s="43"/>
      <c r="E218" s="44"/>
      <c r="F218" s="43">
        <f>F219+F220</f>
        <v>6992</v>
      </c>
      <c r="G218" s="43"/>
      <c r="H218" s="44"/>
      <c r="I218" s="43">
        <f>I219+I220</f>
        <v>2071768</v>
      </c>
      <c r="J218" s="43"/>
      <c r="K218" s="44"/>
    </row>
    <row r="219" spans="1:11" ht="36.75" customHeight="1">
      <c r="A219" s="31" t="s">
        <v>284</v>
      </c>
      <c r="B219" s="54" t="s">
        <v>285</v>
      </c>
      <c r="C219" s="43">
        <v>2000000</v>
      </c>
      <c r="D219" s="29"/>
      <c r="E219" s="44"/>
      <c r="F219" s="29"/>
      <c r="G219" s="29"/>
      <c r="H219" s="44"/>
      <c r="I219" s="33">
        <f t="shared" si="22"/>
        <v>2000000</v>
      </c>
      <c r="J219" s="33"/>
      <c r="K219" s="44"/>
    </row>
    <row r="220" spans="1:11" ht="90.75" customHeight="1">
      <c r="A220" s="31" t="s">
        <v>286</v>
      </c>
      <c r="B220" s="53">
        <v>8100</v>
      </c>
      <c r="C220" s="29">
        <f>C221</f>
        <v>64776</v>
      </c>
      <c r="D220" s="29"/>
      <c r="E220" s="44"/>
      <c r="F220" s="29">
        <f>F221</f>
        <v>6992</v>
      </c>
      <c r="G220" s="29"/>
      <c r="H220" s="44"/>
      <c r="I220" s="29">
        <f>I221</f>
        <v>71768</v>
      </c>
      <c r="J220" s="29"/>
      <c r="K220" s="44"/>
    </row>
    <row r="221" spans="1:11" s="50" customFormat="1" ht="126" customHeight="1">
      <c r="A221" s="46" t="s">
        <v>287</v>
      </c>
      <c r="B221" s="56" t="s">
        <v>288</v>
      </c>
      <c r="C221" s="48">
        <v>64776</v>
      </c>
      <c r="D221" s="48"/>
      <c r="E221" s="44"/>
      <c r="F221" s="48">
        <v>6992</v>
      </c>
      <c r="G221" s="48"/>
      <c r="H221" s="44"/>
      <c r="I221" s="61">
        <f t="shared" si="22"/>
        <v>71768</v>
      </c>
      <c r="J221" s="49"/>
      <c r="K221" s="44"/>
    </row>
    <row r="222" spans="1:11" s="47" customFormat="1" ht="36.75" customHeight="1">
      <c r="A222" s="32" t="s">
        <v>298</v>
      </c>
      <c r="B222" s="54" t="s">
        <v>299</v>
      </c>
      <c r="C222" s="91">
        <v>20814024.7</v>
      </c>
      <c r="D222" s="91">
        <v>3830321.06</v>
      </c>
      <c r="E222" s="92">
        <f>D222/C222*100</f>
        <v>18.402596879785584</v>
      </c>
      <c r="F222" s="91">
        <v>10573195.55</v>
      </c>
      <c r="G222" s="91">
        <v>4142106.92</v>
      </c>
      <c r="H222" s="44">
        <f>G222/F222*100</f>
        <v>39.17554442658539</v>
      </c>
      <c r="I222" s="33">
        <f t="shared" si="22"/>
        <v>31387220.25</v>
      </c>
      <c r="J222" s="33">
        <f>D222+G222</f>
        <v>7972427.98</v>
      </c>
      <c r="K222" s="44">
        <f aca="true" t="shared" si="30" ref="K222:K227">J222/I222*100</f>
        <v>25.400235881035055</v>
      </c>
    </row>
    <row r="223" spans="1:11" s="47" customFormat="1" ht="36.75" customHeight="1">
      <c r="A223" s="32" t="s">
        <v>16</v>
      </c>
      <c r="B223" s="54" t="s">
        <v>301</v>
      </c>
      <c r="C223" s="91">
        <v>6047933</v>
      </c>
      <c r="D223" s="91">
        <v>2477082.3</v>
      </c>
      <c r="E223" s="92">
        <f>D223/C223*100</f>
        <v>40.95750234005568</v>
      </c>
      <c r="F223" s="91"/>
      <c r="G223" s="91"/>
      <c r="H223" s="44"/>
      <c r="I223" s="33">
        <f>C223+F223</f>
        <v>6047933</v>
      </c>
      <c r="J223" s="33">
        <f>D223+G223</f>
        <v>2477082.3</v>
      </c>
      <c r="K223" s="44">
        <f t="shared" si="30"/>
        <v>40.95750234005568</v>
      </c>
    </row>
    <row r="224" spans="1:11" s="47" customFormat="1" ht="36.75" customHeight="1">
      <c r="A224" s="26" t="s">
        <v>302</v>
      </c>
      <c r="B224" s="54" t="s">
        <v>303</v>
      </c>
      <c r="C224" s="43"/>
      <c r="D224" s="43"/>
      <c r="E224" s="44"/>
      <c r="F224" s="43">
        <f>F225</f>
        <v>4619000</v>
      </c>
      <c r="G224" s="43">
        <f>G225</f>
        <v>411975.61</v>
      </c>
      <c r="H224" s="44">
        <f>G224/F224*100</f>
        <v>8.919151547954101</v>
      </c>
      <c r="I224" s="43">
        <f>I225</f>
        <v>4619000</v>
      </c>
      <c r="J224" s="43">
        <f>J225</f>
        <v>411975.61</v>
      </c>
      <c r="K224" s="44">
        <f t="shared" si="30"/>
        <v>8.919151547954101</v>
      </c>
    </row>
    <row r="225" spans="1:11" ht="53.25" customHeight="1">
      <c r="A225" s="31" t="s">
        <v>11</v>
      </c>
      <c r="B225" s="53" t="s">
        <v>304</v>
      </c>
      <c r="C225" s="29"/>
      <c r="D225" s="29"/>
      <c r="E225" s="44"/>
      <c r="F225" s="29">
        <v>4619000</v>
      </c>
      <c r="G225" s="29">
        <v>411975.61</v>
      </c>
      <c r="H225" s="30">
        <f>G225/F225*100</f>
        <v>8.919151547954101</v>
      </c>
      <c r="I225" s="20">
        <f>C225+F225</f>
        <v>4619000</v>
      </c>
      <c r="J225" s="20">
        <f>D225+G225</f>
        <v>411975.61</v>
      </c>
      <c r="K225" s="30">
        <f t="shared" si="30"/>
        <v>8.919151547954101</v>
      </c>
    </row>
    <row r="226" spans="1:11" ht="53.25" customHeight="1">
      <c r="A226" s="6" t="s">
        <v>313</v>
      </c>
      <c r="B226" s="53"/>
      <c r="C226" s="43">
        <f>C125+C128+C140+C145+C167+C174+C184+C194+C200+C202+C205+C210+C215+C218+C222+C223+C224</f>
        <v>1376387676.58</v>
      </c>
      <c r="D226" s="43">
        <f>D125+D128+D140+D145+D167+D174+D184+D194+D200+D202+D205+D210+D215+D218+D222+D223+D224</f>
        <v>669608679.4399997</v>
      </c>
      <c r="E226" s="44">
        <f>D226/C226*100</f>
        <v>48.64971481754472</v>
      </c>
      <c r="F226" s="43">
        <f>F125+F128+F140+F145+F167+F174+F184+F194+F200+F202+F205+F210+F215+F218+F222+F223+F224</f>
        <v>421523145.13</v>
      </c>
      <c r="G226" s="43">
        <f>G125+G128+G140+G145+G167+G174+G184+G194+G200+G202+G205+G210+G215+G218+G222+G223+G224</f>
        <v>154313241.89000002</v>
      </c>
      <c r="H226" s="44">
        <f>G226/F226*100</f>
        <v>36.608486075517625</v>
      </c>
      <c r="I226" s="43">
        <f>I125+I128+I140+I145+I167+I174+I184+I194+I200+I202+I205+I210+I215+I218+I222+I223+I224</f>
        <v>1797910821.7099998</v>
      </c>
      <c r="J226" s="43">
        <f>J125+J128+J140+J145+J167+J174+J184+J194+J200+J202+J205+J210+J215+J218+J222+J223+J224</f>
        <v>823921921.3299997</v>
      </c>
      <c r="K226" s="44">
        <f t="shared" si="30"/>
        <v>45.82662896185054</v>
      </c>
    </row>
    <row r="227" spans="1:11" s="47" customFormat="1" ht="43.5" customHeight="1">
      <c r="A227" s="6" t="s">
        <v>312</v>
      </c>
      <c r="B227" s="54"/>
      <c r="C227" s="43">
        <f>C228+C229+C230+C231+C232+C233</f>
        <v>745490124.9999999</v>
      </c>
      <c r="D227" s="43">
        <f>D228+D229+D230+D231+D232+D233</f>
        <v>531564951.50999993</v>
      </c>
      <c r="E227" s="44">
        <f>D227/C227*100</f>
        <v>71.30409024666827</v>
      </c>
      <c r="F227" s="43">
        <f>F228+F229+F230+F231+F232+F233</f>
        <v>250000</v>
      </c>
      <c r="G227" s="43">
        <f>G228+G229+G230+G231+G232+G233</f>
        <v>250000</v>
      </c>
      <c r="H227" s="44">
        <f>G227/F227*100</f>
        <v>100</v>
      </c>
      <c r="I227" s="43">
        <f>I228+I229+I230+I231+I232+I233</f>
        <v>745740124.9999999</v>
      </c>
      <c r="J227" s="43">
        <f>J228+J229+J230+J231+J232+J233</f>
        <v>531814951.50999993</v>
      </c>
      <c r="K227" s="44">
        <f t="shared" si="30"/>
        <v>71.31371018959184</v>
      </c>
    </row>
    <row r="228" spans="1:11" ht="42.75" customHeight="1">
      <c r="A228" s="31" t="s">
        <v>305</v>
      </c>
      <c r="B228" s="53" t="s">
        <v>289</v>
      </c>
      <c r="C228" s="29">
        <v>38570100</v>
      </c>
      <c r="D228" s="29">
        <v>19284900</v>
      </c>
      <c r="E228" s="30">
        <f aca="true" t="shared" si="31" ref="E228:E233">D228/C228*100</f>
        <v>49.999611097715594</v>
      </c>
      <c r="F228" s="29"/>
      <c r="G228" s="29"/>
      <c r="H228" s="44"/>
      <c r="I228" s="20">
        <f aca="true" t="shared" si="32" ref="I228:I233">C228+F228</f>
        <v>38570100</v>
      </c>
      <c r="J228" s="20">
        <f aca="true" t="shared" si="33" ref="J228:J233">D228+G228</f>
        <v>19284900</v>
      </c>
      <c r="K228" s="30">
        <f aca="true" t="shared" si="34" ref="K228:K233">J228/I228*100</f>
        <v>49.999611097715594</v>
      </c>
    </row>
    <row r="229" spans="1:11" ht="178.5" customHeight="1">
      <c r="A229" s="31" t="s">
        <v>290</v>
      </c>
      <c r="B229" s="53" t="s">
        <v>291</v>
      </c>
      <c r="C229" s="89">
        <v>312005999.99999994</v>
      </c>
      <c r="D229" s="89">
        <v>151130423.97</v>
      </c>
      <c r="E229" s="90">
        <f t="shared" si="31"/>
        <v>48.438306946020276</v>
      </c>
      <c r="F229" s="29"/>
      <c r="G229" s="29"/>
      <c r="H229" s="44"/>
      <c r="I229" s="20">
        <f t="shared" si="32"/>
        <v>312005999.99999994</v>
      </c>
      <c r="J229" s="20">
        <f t="shared" si="33"/>
        <v>151130423.97</v>
      </c>
      <c r="K229" s="30">
        <f t="shared" si="34"/>
        <v>48.438306946020276</v>
      </c>
    </row>
    <row r="230" spans="1:11" ht="206.25">
      <c r="A230" s="31" t="s">
        <v>292</v>
      </c>
      <c r="B230" s="53" t="s">
        <v>293</v>
      </c>
      <c r="C230" s="89">
        <v>347965899.99999994</v>
      </c>
      <c r="D230" s="89">
        <v>340647771.07</v>
      </c>
      <c r="E230" s="90">
        <f t="shared" si="31"/>
        <v>97.89688330666885</v>
      </c>
      <c r="F230" s="29"/>
      <c r="G230" s="29"/>
      <c r="H230" s="30"/>
      <c r="I230" s="20">
        <f t="shared" si="32"/>
        <v>347965899.99999994</v>
      </c>
      <c r="J230" s="20">
        <f t="shared" si="33"/>
        <v>340647771.07</v>
      </c>
      <c r="K230" s="30">
        <f t="shared" si="34"/>
        <v>97.89688330666885</v>
      </c>
    </row>
    <row r="231" spans="1:11" ht="112.5">
      <c r="A231" s="31" t="s">
        <v>294</v>
      </c>
      <c r="B231" s="53" t="s">
        <v>295</v>
      </c>
      <c r="C231" s="89">
        <v>239100</v>
      </c>
      <c r="D231" s="89">
        <v>122519.08</v>
      </c>
      <c r="E231" s="90">
        <f t="shared" si="31"/>
        <v>51.24177331660393</v>
      </c>
      <c r="F231" s="29"/>
      <c r="G231" s="29"/>
      <c r="H231" s="30"/>
      <c r="I231" s="20">
        <f t="shared" si="32"/>
        <v>239100</v>
      </c>
      <c r="J231" s="20">
        <f t="shared" si="33"/>
        <v>122519.08</v>
      </c>
      <c r="K231" s="30">
        <f t="shared" si="34"/>
        <v>51.24177331660393</v>
      </c>
    </row>
    <row r="232" spans="1:11" ht="108" customHeight="1">
      <c r="A232" s="31" t="s">
        <v>296</v>
      </c>
      <c r="B232" s="53" t="s">
        <v>297</v>
      </c>
      <c r="C232" s="89">
        <v>500000</v>
      </c>
      <c r="D232" s="89">
        <v>500000</v>
      </c>
      <c r="E232" s="90">
        <f t="shared" si="31"/>
        <v>100</v>
      </c>
      <c r="F232" s="29"/>
      <c r="G232" s="29"/>
      <c r="H232" s="44"/>
      <c r="I232" s="20">
        <f t="shared" si="32"/>
        <v>500000</v>
      </c>
      <c r="J232" s="20">
        <f t="shared" si="33"/>
        <v>500000</v>
      </c>
      <c r="K232" s="30">
        <f t="shared" si="34"/>
        <v>100</v>
      </c>
    </row>
    <row r="233" spans="1:11" ht="36.75" customHeight="1">
      <c r="A233" s="31" t="s">
        <v>7</v>
      </c>
      <c r="B233" s="53" t="s">
        <v>300</v>
      </c>
      <c r="C233" s="89">
        <v>46209025</v>
      </c>
      <c r="D233" s="89">
        <v>19879337.39</v>
      </c>
      <c r="E233" s="90">
        <f t="shared" si="31"/>
        <v>43.0204649200021</v>
      </c>
      <c r="F233" s="29">
        <v>250000</v>
      </c>
      <c r="G233" s="29">
        <v>250000</v>
      </c>
      <c r="H233" s="44">
        <f>G233/F233*100</f>
        <v>100</v>
      </c>
      <c r="I233" s="20">
        <f t="shared" si="32"/>
        <v>46459025</v>
      </c>
      <c r="J233" s="20">
        <f t="shared" si="33"/>
        <v>20129337.39</v>
      </c>
      <c r="K233" s="30">
        <f t="shared" si="34"/>
        <v>43.32707668746815</v>
      </c>
    </row>
    <row r="234" spans="1:11" ht="36.75" customHeight="1">
      <c r="A234" s="6" t="s">
        <v>3</v>
      </c>
      <c r="B234" s="66"/>
      <c r="C234" s="33">
        <f>C226+C227</f>
        <v>2121877801.58</v>
      </c>
      <c r="D234" s="33">
        <f>D226+D227</f>
        <v>1201173630.9499996</v>
      </c>
      <c r="E234" s="44">
        <f>D234/C234*100</f>
        <v>56.60899181166689</v>
      </c>
      <c r="F234" s="33">
        <f>F226+F227</f>
        <v>421773145.13</v>
      </c>
      <c r="G234" s="33">
        <f>G226+G227</f>
        <v>154563241.89000002</v>
      </c>
      <c r="H234" s="44">
        <f>G234/F234*100</f>
        <v>36.64606048883462</v>
      </c>
      <c r="I234" s="33">
        <f>I226+I227</f>
        <v>2543650946.7099996</v>
      </c>
      <c r="J234" s="33">
        <f>J226+J227</f>
        <v>1355736872.8399997</v>
      </c>
      <c r="K234" s="44">
        <f>J234/I234*100</f>
        <v>53.29885669232771</v>
      </c>
    </row>
    <row r="235" spans="1:11" s="47" customFormat="1" ht="50.25" customHeight="1">
      <c r="A235" s="6" t="s">
        <v>12</v>
      </c>
      <c r="B235" s="6"/>
      <c r="C235" s="33">
        <v>1079600</v>
      </c>
      <c r="D235" s="33"/>
      <c r="E235" s="41"/>
      <c r="F235" s="33">
        <v>1427</v>
      </c>
      <c r="G235" s="33">
        <v>866991.72</v>
      </c>
      <c r="H235" s="41"/>
      <c r="I235" s="33">
        <f>SUM(C235+F235)</f>
        <v>1081027</v>
      </c>
      <c r="J235" s="33">
        <f>SUM(D235+G235)</f>
        <v>866991.72</v>
      </c>
      <c r="K235" s="41"/>
    </row>
    <row r="236" spans="1:11" s="47" customFormat="1" ht="53.25" customHeight="1">
      <c r="A236" s="6" t="s">
        <v>13</v>
      </c>
      <c r="B236" s="64"/>
      <c r="C236" s="33">
        <v>-302412985.61</v>
      </c>
      <c r="D236" s="33">
        <v>-201101014.73</v>
      </c>
      <c r="E236" s="65"/>
      <c r="F236" s="33">
        <v>317901047.13</v>
      </c>
      <c r="G236" s="33">
        <v>114092255.35</v>
      </c>
      <c r="H236" s="65"/>
      <c r="I236" s="33">
        <f>SUM(C236+F236)</f>
        <v>15488061.51999998</v>
      </c>
      <c r="J236" s="33">
        <f>SUM(D236+G236)</f>
        <v>-87008759.38</v>
      </c>
      <c r="K236" s="41"/>
    </row>
    <row r="237" spans="1:12" s="1" customFormat="1" ht="30.75" customHeight="1">
      <c r="A237" s="17"/>
      <c r="B237" s="57"/>
      <c r="C237" s="24"/>
      <c r="D237" s="24"/>
      <c r="E237" s="24"/>
      <c r="F237" s="24"/>
      <c r="G237" s="24"/>
      <c r="H237" s="24"/>
      <c r="I237" s="24"/>
      <c r="J237" s="24"/>
      <c r="K237" s="24"/>
      <c r="L237" s="24"/>
    </row>
    <row r="238" spans="1:7" ht="29.25" customHeight="1">
      <c r="A238" s="100" t="s">
        <v>22</v>
      </c>
      <c r="B238" s="100"/>
      <c r="C238" s="100"/>
      <c r="D238" s="10"/>
      <c r="F238" s="10"/>
      <c r="G238" s="10"/>
    </row>
    <row r="239" spans="1:11" ht="4.5" customHeight="1">
      <c r="A239" s="100"/>
      <c r="B239" s="100"/>
      <c r="C239" s="100"/>
      <c r="D239" s="12"/>
      <c r="E239" s="11"/>
      <c r="F239" s="12"/>
      <c r="G239" s="12"/>
      <c r="H239" s="11"/>
      <c r="I239" s="12"/>
      <c r="J239" s="12"/>
      <c r="K239" s="11"/>
    </row>
    <row r="240" spans="1:11" ht="21">
      <c r="A240" s="18" t="s">
        <v>21</v>
      </c>
      <c r="B240" s="45"/>
      <c r="C240" s="19"/>
      <c r="D240" s="12"/>
      <c r="E240" s="11"/>
      <c r="F240" s="12"/>
      <c r="G240" s="12"/>
      <c r="H240" s="11"/>
      <c r="I240" s="97" t="s">
        <v>24</v>
      </c>
      <c r="J240" s="97"/>
      <c r="K240" s="11"/>
    </row>
    <row r="241" spans="1:11" ht="20.25">
      <c r="A241" s="3"/>
      <c r="B241" s="45"/>
      <c r="C241" s="19"/>
      <c r="D241" s="19"/>
      <c r="E241" s="11"/>
      <c r="F241" s="12"/>
      <c r="G241" s="12"/>
      <c r="H241" s="11"/>
      <c r="I241" s="12"/>
      <c r="J241" s="12"/>
      <c r="K241" s="11"/>
    </row>
    <row r="242" spans="1:11" ht="20.25" customHeight="1">
      <c r="A242" s="18" t="s">
        <v>125</v>
      </c>
      <c r="B242" s="45"/>
      <c r="C242" s="18"/>
      <c r="D242" s="13"/>
      <c r="E242" s="14"/>
      <c r="F242" s="13"/>
      <c r="G242" s="13"/>
      <c r="H242" s="14"/>
      <c r="I242" s="23" t="s">
        <v>126</v>
      </c>
      <c r="J242" s="23"/>
      <c r="K242" s="15"/>
    </row>
    <row r="243" spans="1:11" ht="23.25" customHeight="1">
      <c r="A243" s="109"/>
      <c r="B243" s="109"/>
      <c r="C243" s="109"/>
      <c r="D243" s="10"/>
      <c r="F243" s="16"/>
      <c r="G243" s="10"/>
      <c r="I243" s="110"/>
      <c r="J243" s="110"/>
      <c r="K243" s="110"/>
    </row>
    <row r="244" spans="3:11" ht="12.75">
      <c r="C244" s="10"/>
      <c r="D244" s="10"/>
      <c r="E244" s="10"/>
      <c r="F244" s="10"/>
      <c r="G244" s="10"/>
      <c r="H244" s="10"/>
      <c r="I244" s="10"/>
      <c r="J244" s="10"/>
      <c r="K244" s="10"/>
    </row>
    <row r="245" spans="3:11" ht="12.75">
      <c r="C245" s="10"/>
      <c r="D245" s="10"/>
      <c r="E245" s="10"/>
      <c r="F245" s="10"/>
      <c r="G245" s="10"/>
      <c r="H245" s="10"/>
      <c r="I245" s="10"/>
      <c r="J245" s="10"/>
      <c r="K245" s="10"/>
    </row>
  </sheetData>
  <sheetProtection/>
  <mergeCells count="27">
    <mergeCell ref="F147:F148"/>
    <mergeCell ref="G147:G148"/>
    <mergeCell ref="H147:H148"/>
    <mergeCell ref="B147:B148"/>
    <mergeCell ref="C147:C148"/>
    <mergeCell ref="D147:D148"/>
    <mergeCell ref="E147:E148"/>
    <mergeCell ref="A243:C243"/>
    <mergeCell ref="I243:K243"/>
    <mergeCell ref="C6:E6"/>
    <mergeCell ref="F6:H6"/>
    <mergeCell ref="A9:K9"/>
    <mergeCell ref="A124:K124"/>
    <mergeCell ref="I6:K6"/>
    <mergeCell ref="A6:A7"/>
    <mergeCell ref="B6:B7"/>
    <mergeCell ref="J147:J148"/>
    <mergeCell ref="I240:J240"/>
    <mergeCell ref="I147:I148"/>
    <mergeCell ref="A238:C239"/>
    <mergeCell ref="I1:J1"/>
    <mergeCell ref="I3:J3"/>
    <mergeCell ref="A4:K4"/>
    <mergeCell ref="I2:J2"/>
    <mergeCell ref="J5:K5"/>
    <mergeCell ref="K147:K148"/>
    <mergeCell ref="A147:A148"/>
  </mergeCells>
  <printOptions horizontalCentered="1"/>
  <pageMargins left="0.1968503937007874" right="0.1968503937007874" top="0.71" bottom="0.3937007874015748" header="0" footer="0"/>
  <pageSetup horizontalDpi="600" verticalDpi="600" orientation="landscape" paperSize="9" scale="55" r:id="rId1"/>
  <rowBreaks count="12" manualBreakCount="12">
    <brk id="15" max="12" man="1"/>
    <brk id="25" max="10" man="1"/>
    <brk id="35" max="10" man="1"/>
    <brk id="48" max="10" man="1"/>
    <brk id="60" max="10" man="1"/>
    <brk id="71" max="10" man="1"/>
    <brk id="78" max="10" man="1"/>
    <brk id="89" max="10" man="1"/>
    <brk id="99" max="10" man="1"/>
    <brk id="115" max="10" man="1"/>
    <brk id="123" max="12" man="1"/>
    <brk id="1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123</cp:lastModifiedBy>
  <cp:lastPrinted>2017-07-20T14:07:05Z</cp:lastPrinted>
  <dcterms:created xsi:type="dcterms:W3CDTF">2008-02-19T13:14:27Z</dcterms:created>
  <dcterms:modified xsi:type="dcterms:W3CDTF">2017-07-20T14:15:16Z</dcterms:modified>
  <cp:category/>
  <cp:version/>
  <cp:contentType/>
  <cp:contentStatus/>
</cp:coreProperties>
</file>