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7995" activeTab="0"/>
  </bookViews>
  <sheets>
    <sheet name="Лист1" sheetId="1" r:id="rId1"/>
  </sheets>
  <definedNames>
    <definedName name="_xlnm.Print_Titles" localSheetId="0">'Лист1'!$6:$8</definedName>
    <definedName name="_xlnm.Print_Area" localSheetId="0">'Лист1'!$A$1:$K$232</definedName>
  </definedNames>
  <calcPr fullCalcOnLoad="1"/>
</workbook>
</file>

<file path=xl/sharedStrings.xml><?xml version="1.0" encoding="utf-8"?>
<sst xmlns="http://schemas.openxmlformats.org/spreadsheetml/2006/main" count="328" uniqueCount="316">
  <si>
    <t xml:space="preserve">Найменування </t>
  </si>
  <si>
    <t>Загальний фонд</t>
  </si>
  <si>
    <t>Спеціальний фонд</t>
  </si>
  <si>
    <t>Разом</t>
  </si>
  <si>
    <t>виконано з початку року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</si>
  <si>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</si>
  <si>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План з урахуванням змін</t>
  </si>
  <si>
    <t>Інші субвенції</t>
  </si>
  <si>
    <t>ВИДАТКИ</t>
  </si>
  <si>
    <t>Житлово-комунальне господарство</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</si>
  <si>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</si>
  <si>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</si>
  <si>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КРЕДИТУВАННЯ</t>
  </si>
  <si>
    <t>ФІНАНСУВАННЯ</t>
  </si>
  <si>
    <t>від ____________ № ________</t>
  </si>
  <si>
    <t>Проведення навчально-тренувальних зборів і змагань з неолімпійських видів спорту</t>
  </si>
  <si>
    <t>Обслуговування боргу</t>
  </si>
  <si>
    <t xml:space="preserve">Відсоток виконання,% </t>
  </si>
  <si>
    <t xml:space="preserve">Відсоток виконання, % </t>
  </si>
  <si>
    <t xml:space="preserve"> Додаток </t>
  </si>
  <si>
    <t>Державне управління</t>
  </si>
  <si>
    <t>Житомирської міської ради</t>
  </si>
  <si>
    <t xml:space="preserve">Директор департаменту бюджету та фінансів                            </t>
  </si>
  <si>
    <t>грн.</t>
  </si>
  <si>
    <t>С.П.Гаращук</t>
  </si>
  <si>
    <t>Організація та проведення громадських робіт</t>
  </si>
  <si>
    <t>Благоустрій міст, сіл, селищ</t>
  </si>
  <si>
    <t>Проведення навчально-тренувальних зборів і змагань та заходів з інвалідного спорту</t>
  </si>
  <si>
    <t>Охорона навколишнього природного середовища та ядерна безпека</t>
  </si>
  <si>
    <t>Збереження природно-заповідного фонду</t>
  </si>
  <si>
    <t>Інші природоохоронні заходи</t>
  </si>
  <si>
    <t>ДОХОДИ</t>
  </si>
  <si>
    <t>Податкові надходження</t>
  </si>
  <si>
    <t>Податки на доходи, податки на прибуток, податки на збільшення ринкової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</si>
  <si>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</si>
  <si>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</si>
  <si>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</si>
  <si>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</si>
  <si>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</si>
  <si>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п.164.2.19 Податкового кодексу</t>
  </si>
  <si>
    <t>Податок на прибуток підприємств</t>
  </si>
  <si>
    <t>Податок на прибуток підприємств та фінансових установ комунальної власності</t>
  </si>
  <si>
    <t>Податок з власників наземних транспортних засобів та інших самохідних машин і механізмів (юридичних осіб)</t>
  </si>
  <si>
    <t>Внутрішні податки на товари та послуги</t>
  </si>
  <si>
    <t>Акцизний податок з реалізації суб"єктами господарювання роздрібної торгівлі підакцизних товарів</t>
  </si>
  <si>
    <t>Місцеві податки і збори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</si>
  <si>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</si>
  <si>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</si>
  <si>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</si>
  <si>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</si>
  <si>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</si>
  <si>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</si>
  <si>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</si>
  <si>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</si>
  <si>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</si>
  <si>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</si>
  <si>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</si>
  <si>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Туристичний збір</t>
  </si>
  <si>
    <t>Туристичний збір, сплачений юридичними особами</t>
  </si>
  <si>
    <t>Туристичний збір, сплачений фізичними особами</t>
  </si>
  <si>
    <t>Збір за провадження деяких видів підприємницької діяльності, що справлявся до 1 січня 2015 року</t>
  </si>
  <si>
    <t>Збір за провадження торговельної діяльності (роздрібна торгівля), сплачений фізичними особами, що справлявся до 1 січня 2015 року</t>
  </si>
  <si>
    <t>Збір за провадження торговельної діяльності (роздрібна торгівля), сплачений юридичними особами, що справлявся до 1 січня 2015 року</t>
  </si>
  <si>
    <t>Збір за провадження торговельної діяльності (ресторанне господарство), сплачений фізичними особами, що справлявся до 1 січня 2015 року</t>
  </si>
  <si>
    <t>Збір за провадження торговельної діяльності (оптова торгівля), сплачений юридичними особами, що справлявся до 1 січня 2015 року</t>
  </si>
  <si>
    <t>Збір за провадження торговельної діяльності (ресторанне господарство), сплачений юридичними особами, що справлявся до 1 січня 2015 року</t>
  </si>
  <si>
    <t>Збір за провадження діяльності з надання платних послуг, сплачений юридичними особами, що справлявся до 1 січня 2015 року</t>
  </si>
  <si>
    <t xml:space="preserve">Єдиний податок </t>
  </si>
  <si>
    <t xml:space="preserve">Єдиний податок з фізичних осіб, нархований до 1 січня 2015 року </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</si>
  <si>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</si>
  <si>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</si>
  <si>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</si>
  <si>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</si>
  <si>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</si>
  <si>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Надходжження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</si>
  <si>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</si>
  <si>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</si>
  <si>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 особам</t>
  </si>
  <si>
    <t>Неподаткові надходження</t>
  </si>
  <si>
    <t>Доходи від  власності та підприємницької діяльності</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</si>
  <si>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</si>
  <si>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</si>
  <si>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</si>
  <si>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санкцїї</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</si>
  <si>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</si>
  <si>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</si>
  <si>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</si>
  <si>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</si>
  <si>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</si>
  <si>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</si>
  <si>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за нерухоме майно та їх обтяжень і державної реєстрації юриджичних осіб, фізичних осіб - підприємств та громадських формувань, а також плата за надання інших</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</si>
  <si>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</si>
  <si>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</si>
  <si>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</si>
  <si>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</si>
  <si>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</si>
  <si>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</si>
  <si>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</si>
  <si>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Плата за гарантії, надані Верховною Радою Автономної Республіки Крим та міськими радами</t>
  </si>
  <si>
    <t>Доходи від операцій з кредитування та надання гарантій</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</si>
  <si>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</si>
  <si>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</si>
  <si>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</si>
  <si>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</si>
  <si>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власнихнадходжень бюджетних установ</t>
  </si>
  <si>
    <t>Доходи від операцій з капіталом</t>
  </si>
  <si>
    <t>Надходження від продажу основного капіталу</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</si>
  <si>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</si>
  <si>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Надходження коштів від Державного фонду дорогоцінних металів і дорогоцінного каміння</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</si>
  <si>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</si>
  <si>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</si>
  <si>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 xml:space="preserve">Кошти від продажу землі </t>
  </si>
  <si>
    <t>Разом доходів</t>
  </si>
  <si>
    <t>Офіційні трансферти</t>
  </si>
  <si>
    <t>Субвенції</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</si>
  <si>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</si>
  <si>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Освітня субвенція з державного бюджету місцевим бюджетам </t>
  </si>
  <si>
    <t xml:space="preserve">Медична субвенція з державного бюджету місцевим бюджетам </t>
  </si>
  <si>
    <t>Всього доходів</t>
  </si>
  <si>
    <t>Від урядів зарубіжних                                    країн та міжнародних організацій</t>
  </si>
  <si>
    <t xml:space="preserve">Гранти (дарунки), що надійшли до бюджетів усіх рівнів </t>
  </si>
  <si>
    <t xml:space="preserve">Разом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</si>
  <si>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</si>
  <si>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 </t>
  </si>
  <si>
    <t>Звіт про виконання міського бюджету за  1 квартал 2017 року</t>
  </si>
  <si>
    <t>0100</t>
  </si>
  <si>
    <t>Організаційне, інформаційно - 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</si>
  <si>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0170</t>
  </si>
  <si>
    <t>Керівництво і управління у відповідній сфері у містах республіканського Автономної Республіки Крим та обласного значення</t>
  </si>
  <si>
    <t>0180</t>
  </si>
  <si>
    <t>Освіта</t>
  </si>
  <si>
    <t>1000</t>
  </si>
  <si>
    <t>Дошкільна освіта</t>
  </si>
  <si>
    <t>1010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</si>
  <si>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гімназіями,колегіумами</t>
  </si>
  <si>
    <t>1020</t>
  </si>
  <si>
    <t>Надання загальної середньої освіти вечірніми (змінними) школами</t>
  </si>
  <si>
    <t>1030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</si>
  <si>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</si>
  <si>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1060</t>
  </si>
  <si>
    <t>Надання позашкільної освіти позашкільними закладами освіти, заходи із позашкільної роботи з дітьми</t>
  </si>
  <si>
    <t>1090</t>
  </si>
  <si>
    <t xml:space="preserve">Підготовка робітничих кадрів професійно-технічними закладами та іншими закладами освіти </t>
  </si>
  <si>
    <t>1100</t>
  </si>
  <si>
    <t>Методичне забезпечення діяльності навчальних закладів та інші заходи в галузі освіти</t>
  </si>
  <si>
    <t>1170</t>
  </si>
  <si>
    <t>Централізоване ведення бухгалтерського обліку</t>
  </si>
  <si>
    <t>1190</t>
  </si>
  <si>
    <t>Здійснення  централізованого господарського обслуговування</t>
  </si>
  <si>
    <t>1200</t>
  </si>
  <si>
    <t>Утримання інших закладів освіти</t>
  </si>
  <si>
    <t>1210</t>
  </si>
  <si>
    <t>Надання допомоги дітям-сиротам і дітям, позбавленим батьківського піклування, яким виповнюється 18 років</t>
  </si>
  <si>
    <t>1230</t>
  </si>
  <si>
    <t>Охорона здоров`я</t>
  </si>
  <si>
    <t>2000</t>
  </si>
  <si>
    <t>Багатопрофільна стаціонарна медична допомога населенню</t>
  </si>
  <si>
    <t>2010</t>
  </si>
  <si>
    <t>Надання стоматологічної допомоги населенню</t>
  </si>
  <si>
    <t>2140</t>
  </si>
  <si>
    <t>Інформаційно-методичне та просвітницьке забезпечення в галузі охорони здоров'я</t>
  </si>
  <si>
    <t>2170</t>
  </si>
  <si>
    <t>Інші заходи в галузі охорони здоров`я</t>
  </si>
  <si>
    <t>2220</t>
  </si>
  <si>
    <t>Соціальний захист та соціальне забезпечення</t>
  </si>
  <si>
    <t>3000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</si>
  <si>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</si>
  <si>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</si>
  <si>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3011</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</si>
  <si>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</si>
  <si>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3038</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</si>
  <si>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</si>
  <si>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</si>
  <si>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</si>
  <si>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Надання реабілітаційних послуг інвалідам та дітям-інвалідам</t>
  </si>
  <si>
    <t>3105</t>
  </si>
  <si>
    <t>Здійснення соціальної роботи з вразливими категоріями населення</t>
  </si>
  <si>
    <t>Центри соціальних служб для сім'ї, дітей та молоді</t>
  </si>
  <si>
    <t>3131</t>
  </si>
  <si>
    <t>Програми і заходи центрів соціальних служб для сім'ї, дітей та молоді</t>
  </si>
  <si>
    <t>3132</t>
  </si>
  <si>
    <t>Заходи державної політики з питань сім'ї</t>
  </si>
  <si>
    <t>3134</t>
  </si>
  <si>
    <t>Реалізація державної політики у молодіжній сфері</t>
  </si>
  <si>
    <t>Здійснення заходів та реалізація проектів на виконання Державної цільової соціальної програми «Молодь України»</t>
  </si>
  <si>
    <t>3141</t>
  </si>
  <si>
    <t>Утримання клубів для підлітків за місцем проживання</t>
  </si>
  <si>
    <t>3142</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</si>
  <si>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</si>
  <si>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</si>
  <si>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</si>
  <si>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</si>
  <si>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3202</t>
  </si>
  <si>
    <t>3240</t>
  </si>
  <si>
    <t>Інші видатки на соціальний захист населення  </t>
  </si>
  <si>
    <t>3400</t>
  </si>
  <si>
    <t>Культура і мистецтво</t>
  </si>
  <si>
    <t>4000</t>
  </si>
  <si>
    <t>Фiлармонiї, музичнi колективи i ансамблі та iншi мистецькі  заклади та заходи</t>
  </si>
  <si>
    <t>4030</t>
  </si>
  <si>
    <t>Бiблiотеки</t>
  </si>
  <si>
    <t>4060</t>
  </si>
  <si>
    <t>Палаци i будинки культури, клуби та iншi заклади клубного типу</t>
  </si>
  <si>
    <t>4090</t>
  </si>
  <si>
    <t>Школи естетичного виховання дiтей</t>
  </si>
  <si>
    <t>4100</t>
  </si>
  <si>
    <t>Кiнематографiя</t>
  </si>
  <si>
    <t>4110</t>
  </si>
  <si>
    <t>Iншi культурно-освiтнi заклади та заходи</t>
  </si>
  <si>
    <t>4200</t>
  </si>
  <si>
    <t>Фізична культура і спорт</t>
  </si>
  <si>
    <t>5000</t>
  </si>
  <si>
    <t>Проведення спортивної роботи в регіоні</t>
  </si>
  <si>
    <t>Проведення навчально-тренувальних зборів і змагань з олімпійських видів спорту</t>
  </si>
  <si>
    <t>5011</t>
  </si>
  <si>
    <t>5012</t>
  </si>
  <si>
    <t>5022</t>
  </si>
  <si>
    <t>Розвиток дитячо-юнацького та резервного спорту</t>
  </si>
  <si>
    <t>Утримання та навчально-тренувальна робота комунальних дитячо-юнацьких спортивних шкіл</t>
  </si>
  <si>
    <t>5031</t>
  </si>
  <si>
    <t>Підтримка фізкультурно-спортивного руху</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</si>
  <si>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</si>
  <si>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5052</t>
  </si>
  <si>
    <t>6000</t>
  </si>
  <si>
    <t>Забезпечення надійного та безперебійного функціонування житлово-експлуатаційного господарства</t>
  </si>
  <si>
    <t>6010</t>
  </si>
  <si>
    <t>Капітальний ремонт об’єктів житлового господарства</t>
  </si>
  <si>
    <t xml:space="preserve">Капітальний ремонт житлового фонду </t>
  </si>
  <si>
    <t>6021</t>
  </si>
  <si>
    <t xml:space="preserve">Капітальний ремонт житлового фонду об'єднань співвласників багатоквартирних будинків  </t>
  </si>
  <si>
    <t>6022</t>
  </si>
  <si>
    <t>Фінансова підтримка об’єктів комунального господарства</t>
  </si>
  <si>
    <t xml:space="preserve">Забезпечення функціонування теплових мереж </t>
  </si>
  <si>
    <t>6051</t>
  </si>
  <si>
    <t>Забезпечення функціонування водопровідно-каналізаційного господарства</t>
  </si>
  <si>
    <t>6052</t>
  </si>
  <si>
    <t>6060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</si>
  <si>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</si>
  <si>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</si>
  <si>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Будівництво</t>
  </si>
  <si>
    <t>6300</t>
  </si>
  <si>
    <t>Реалізація заходів щодо інвестиційного розвитку території</t>
  </si>
  <si>
    <t>6310</t>
  </si>
  <si>
    <t>Проведення невідкладних відновлювальних робіт, будівництво та реконструкція лікарень загального профілю</t>
  </si>
  <si>
    <t>6360</t>
  </si>
  <si>
    <t>Збереження пам’яток історії та культури</t>
  </si>
  <si>
    <t>Збереження, розвиток, реконструкція та реставрація  пам’яток історії та культури</t>
  </si>
  <si>
    <t>6421</t>
  </si>
  <si>
    <t>Операційні видатки - паспортизація, інвентаризація пам'яток архітектури, премії в галузі архітектури</t>
  </si>
  <si>
    <t>6422</t>
  </si>
  <si>
    <t>Транспорт, дорожнє господарство, зв`язок, телекомунікації та інформатика</t>
  </si>
  <si>
    <t>6600</t>
  </si>
  <si>
    <t>Утримання та розвиток інфраструктури доріг</t>
  </si>
  <si>
    <t>6650</t>
  </si>
  <si>
    <t>Засоби масової інформації</t>
  </si>
  <si>
    <t>7200</t>
  </si>
  <si>
    <t>Підтримка засобів масової інформації</t>
  </si>
  <si>
    <t>Підтримка періодичних видань (газет та журналів)</t>
  </si>
  <si>
    <t>7212</t>
  </si>
  <si>
    <t>Інші послуги, пов`язані з економічною діяльністю</t>
  </si>
  <si>
    <t>7400</t>
  </si>
  <si>
    <t>Заходи з енергозбереження</t>
  </si>
  <si>
    <t>7410</t>
  </si>
  <si>
    <t>Сприяння розвитку малого та середнього підприємництва</t>
  </si>
  <si>
    <t>7450</t>
  </si>
  <si>
    <t>Внески до статутного капіталу суб’єктів господарювання</t>
  </si>
  <si>
    <t>7470</t>
  </si>
  <si>
    <t>Інші заходи, пов'язані з економічною діяльністю</t>
  </si>
  <si>
    <t>7500</t>
  </si>
  <si>
    <t>7600</t>
  </si>
  <si>
    <t>Охорона і раціональне використання водних ресурсів </t>
  </si>
  <si>
    <t>7611</t>
  </si>
  <si>
    <t>7630</t>
  </si>
  <si>
    <t>7700</t>
  </si>
  <si>
    <t>Запобігання та ліквідація надзвичайних ситуацій та наслідків стихійного лиха</t>
  </si>
  <si>
    <t>7800</t>
  </si>
  <si>
    <t>Видатки на запобігання та ліквідацію надзвичайних ситуацій та наслідків стихійного лиха</t>
  </si>
  <si>
    <t>7810</t>
  </si>
  <si>
    <t>Організація рятування на водах</t>
  </si>
  <si>
    <t>7840</t>
  </si>
  <si>
    <t>Видатки, не віднесені до основних груп</t>
  </si>
  <si>
    <t>8000</t>
  </si>
  <si>
    <t>Резервний фонд </t>
  </si>
  <si>
    <t>8010</t>
  </si>
  <si>
    <t>Надання та повернення пільгового довгострокового кредиту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</si>
  <si>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</si>
  <si>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8108</t>
  </si>
  <si>
    <t>8120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</si>
  <si>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</si>
  <si>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8260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</si>
  <si>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</si>
  <si>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8320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</si>
  <si>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</si>
  <si>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8340</t>
  </si>
  <si>
    <t>Субвенція з місцевого бюджету державному бюджету на виконання програм соціально-економічного та культурного розвитку регіонів </t>
  </si>
  <si>
    <t>8370</t>
  </si>
  <si>
    <t>Інші видатки</t>
  </si>
  <si>
    <t>8600</t>
  </si>
  <si>
    <t>8800</t>
  </si>
  <si>
    <t>9010</t>
  </si>
  <si>
    <t>Цільові фонди</t>
  </si>
  <si>
    <t>9100</t>
  </si>
  <si>
    <t>9110</t>
  </si>
  <si>
    <t>Реверсна дотація </t>
  </si>
  <si>
    <t>Здійснення фізкультурно-спортивної та реабілітаційної роботи серед інвалідів</t>
  </si>
  <si>
    <t>Код типової програмної класифікації видатків та кредитування місцевих бюджетів</t>
  </si>
  <si>
    <t>Акцизний податок з вироблених в Україні підакцихних товарів (продукції)</t>
  </si>
  <si>
    <t>Пальне</t>
  </si>
  <si>
    <t>Акцизний податок з ввезених на митну територію України підакцихних товарів (продукції)</t>
  </si>
  <si>
    <t>Збір за провадження торговельної діяльності (оптова торгівля), сплачений фізичними особами, що справлявся до 1 січня 2015 року</t>
  </si>
  <si>
    <t>Міжбюджетні трансферти</t>
  </si>
  <si>
    <t>Разом видатків без врахування міжбюджетних трансфертів</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</si>
  <si>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</si>
  <si>
    <t>до рішення  міськвиконкому</t>
  </si>
  <si>
    <t>Керуючий справами міськвиконкому</t>
  </si>
  <si>
    <t>О.М.Пашко</t>
  </si>
</sst>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_-* #,##0.0_р_._-;\-* #,##0.0_р_._-;_-* &quot;-&quot;?_р_._-;_-@_-"/>
    <numFmt numFmtId="195" formatCode="#,##0.0_р_."/>
    <numFmt numFmtId="196" formatCode="#,##0_р_."/>
    <numFmt numFmtId="197" formatCode="#,##0.00_р_."/>
    <numFmt numFmtId="198" formatCode="#,##0.0_ ;\-#,##0.0\ "/>
    <numFmt numFmtId="199" formatCode="#0.00"/>
  </numFmts>
  <fonts count="65">
    <font>
      <sz val="10"/>
      <name val="Arial Cyr"/>
      <family val="0"/>
    </font>
    <font>
      <b/>
      <sz val="12"/>
      <name val="Times New Roman"/>
      <family val="1"/>
    </font>
    <font>
      <b/>
      <sz val="14"/>
      <name val="Times New Roman"/>
      <family val="1"/>
    </font>
    <font>
      <u val="single"/>
      <sz val="10"/>
      <color indexed="12"/>
      <name val="Arial Cyr"/>
      <family val="0"/>
    </font>
    <font>
      <u val="single"/>
      <sz val="10"/>
      <color indexed="36"/>
      <name val="Arial Cyr"/>
      <family val="0"/>
    </font>
    <font>
      <b/>
      <sz val="11"/>
      <name val="Constantia"/>
      <family val="1"/>
    </font>
    <font>
      <sz val="14"/>
      <name val="Times New Roman"/>
      <family val="1"/>
    </font>
    <font>
      <sz val="14"/>
      <name val="Arial Cyr"/>
      <family val="0"/>
    </font>
    <font>
      <b/>
      <sz val="14"/>
      <name val="Constantia"/>
      <family val="1"/>
    </font>
    <font>
      <sz val="13"/>
      <name val="Times New Roman"/>
      <family val="1"/>
    </font>
    <font>
      <b/>
      <sz val="16"/>
      <name val="Times New Roman"/>
      <family val="1"/>
    </font>
    <font>
      <sz val="16"/>
      <name val="Arial Cyr"/>
      <family val="0"/>
    </font>
    <font>
      <b/>
      <sz val="16"/>
      <name val="Constantia"/>
      <family val="1"/>
    </font>
    <font>
      <sz val="16"/>
      <name val="Times New Roman"/>
      <family val="1"/>
    </font>
    <font>
      <b/>
      <sz val="14"/>
      <color indexed="8"/>
      <name val="Times New Roman"/>
      <family val="1"/>
    </font>
    <font>
      <b/>
      <sz val="10"/>
      <name val="Times New Roman"/>
      <family val="1"/>
    </font>
    <font>
      <b/>
      <sz val="11"/>
      <name val="Times New Roman"/>
      <family val="1"/>
    </font>
    <font>
      <b/>
      <sz val="14"/>
      <color indexed="10"/>
      <name val="Times New Roman"/>
      <family val="1"/>
    </font>
    <font>
      <sz val="14"/>
      <color indexed="8"/>
      <name val="Times New Roman"/>
      <family val="1"/>
    </font>
    <font>
      <i/>
      <sz val="14"/>
      <name val="Times New Roman"/>
      <family val="1"/>
    </font>
    <font>
      <b/>
      <sz val="10"/>
      <name val="Arial Cyr"/>
      <family val="0"/>
    </font>
    <font>
      <i/>
      <sz val="14"/>
      <color indexed="8"/>
      <name val="Times New Roman"/>
      <family val="1"/>
    </font>
    <font>
      <b/>
      <i/>
      <sz val="14"/>
      <name val="Times New Roman"/>
      <family val="1"/>
    </font>
    <font>
      <i/>
      <sz val="10"/>
      <name val="Arial Cyr"/>
      <family val="0"/>
    </font>
    <font>
      <b/>
      <i/>
      <sz val="14"/>
      <color indexed="8"/>
      <name val="Times New Roman"/>
      <family val="1"/>
    </font>
    <font>
      <b/>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
      <sz val="14"/>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2" borderId="0" applyNumberFormat="0" applyBorder="0" applyAlignment="0" applyProtection="0"/>
  </cellStyleXfs>
  <cellXfs count="110">
    <xf numFmtId="0" fontId="0" fillId="0" borderId="0" xfId="0" applyAlignment="1">
      <alignment/>
    </xf>
    <xf numFmtId="0" fontId="0" fillId="0" borderId="0" xfId="0" applyFont="1" applyFill="1" applyAlignment="1">
      <alignment/>
    </xf>
    <xf numFmtId="0" fontId="1"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horizontal="center" vertical="top"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ont="1" applyFill="1" applyAlignment="1">
      <alignment vertical="center"/>
    </xf>
    <xf numFmtId="0" fontId="6" fillId="0" borderId="10" xfId="0" applyFont="1" applyFill="1" applyBorder="1" applyAlignment="1">
      <alignment horizontal="center" vertical="center" wrapText="1"/>
    </xf>
    <xf numFmtId="193" fontId="0" fillId="0" borderId="0" xfId="0" applyNumberFormat="1" applyFont="1" applyFill="1" applyAlignment="1">
      <alignment/>
    </xf>
    <xf numFmtId="0" fontId="6" fillId="0" borderId="0" xfId="0" applyFont="1" applyFill="1" applyAlignment="1">
      <alignment/>
    </xf>
    <xf numFmtId="193" fontId="6" fillId="0" borderId="0" xfId="0" applyNumberFormat="1" applyFont="1" applyFill="1" applyAlignment="1">
      <alignment/>
    </xf>
    <xf numFmtId="193" fontId="11" fillId="0" borderId="0" xfId="0" applyNumberFormat="1" applyFont="1" applyFill="1" applyAlignment="1">
      <alignment/>
    </xf>
    <xf numFmtId="0" fontId="11" fillId="0" borderId="0" xfId="0" applyFont="1" applyFill="1" applyAlignment="1">
      <alignment/>
    </xf>
    <xf numFmtId="193" fontId="8" fillId="0" borderId="0" xfId="0" applyNumberFormat="1" applyFont="1" applyFill="1" applyAlignment="1">
      <alignment horizontal="left" vertical="center"/>
    </xf>
    <xf numFmtId="193" fontId="0" fillId="0" borderId="0" xfId="0" applyNumberFormat="1" applyFont="1" applyFill="1" applyAlignment="1">
      <alignment horizontal="left"/>
    </xf>
    <xf numFmtId="0" fontId="6" fillId="0" borderId="0" xfId="0" applyFont="1" applyFill="1" applyBorder="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4" fontId="6"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193" fontId="12" fillId="0" borderId="0" xfId="0" applyNumberFormat="1" applyFont="1" applyFill="1" applyAlignment="1">
      <alignment horizontal="left" vertical="center"/>
    </xf>
    <xf numFmtId="4" fontId="6" fillId="0" borderId="0" xfId="0" applyNumberFormat="1" applyFont="1" applyFill="1" applyBorder="1" applyAlignment="1">
      <alignment horizontal="center" vertical="center" wrapText="1"/>
    </xf>
    <xf numFmtId="0" fontId="13" fillId="0" borderId="0" xfId="0" applyFont="1" applyFill="1" applyAlignment="1">
      <alignment horizontal="center" vertical="top"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4" fontId="18" fillId="0" borderId="10" xfId="0" applyNumberFormat="1" applyFont="1" applyFill="1" applyBorder="1" applyAlignment="1">
      <alignment horizontal="center" vertical="center" wrapText="1"/>
    </xf>
    <xf numFmtId="193" fontId="18"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2" fillId="0" borderId="10" xfId="0" applyFont="1" applyFill="1" applyBorder="1" applyAlignment="1">
      <alignment vertical="center" wrapText="1"/>
    </xf>
    <xf numFmtId="4" fontId="2" fillId="0" borderId="10" xfId="0" applyNumberFormat="1" applyFont="1" applyFill="1" applyBorder="1" applyAlignment="1">
      <alignment horizontal="center" vertical="center" wrapText="1"/>
    </xf>
    <xf numFmtId="0" fontId="6" fillId="0" borderId="10" xfId="0" applyFont="1" applyFill="1" applyBorder="1" applyAlignment="1">
      <alignment horizontal="distributed" vertical="center" wrapText="1"/>
    </xf>
    <xf numFmtId="0" fontId="1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17" fillId="0" borderId="12" xfId="0" applyNumberFormat="1" applyFont="1" applyFill="1" applyBorder="1" applyAlignment="1">
      <alignment horizontal="center" vertical="center" wrapText="1"/>
    </xf>
    <xf numFmtId="193" fontId="17" fillId="0" borderId="12" xfId="0" applyNumberFormat="1" applyFont="1" applyFill="1" applyBorder="1" applyAlignment="1">
      <alignment horizontal="center" vertical="center" wrapText="1"/>
    </xf>
    <xf numFmtId="193" fontId="17" fillId="0" borderId="13" xfId="0" applyNumberFormat="1"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0" fontId="9" fillId="0" borderId="0" xfId="0" applyFont="1" applyFill="1" applyAlignment="1">
      <alignment horizontal="left" vertical="top" wrapText="1"/>
    </xf>
    <xf numFmtId="4" fontId="14" fillId="0" borderId="10" xfId="0" applyNumberFormat="1" applyFont="1" applyFill="1" applyBorder="1" applyAlignment="1">
      <alignment horizontal="center" vertical="center" wrapText="1"/>
    </xf>
    <xf numFmtId="193" fontId="14" fillId="0" borderId="10"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9" fillId="0" borderId="10" xfId="0" applyFont="1" applyFill="1" applyBorder="1" applyAlignment="1">
      <alignment vertical="center" wrapText="1"/>
    </xf>
    <xf numFmtId="0" fontId="20" fillId="0" borderId="0" xfId="0" applyFont="1" applyFill="1" applyAlignment="1">
      <alignment/>
    </xf>
    <xf numFmtId="4" fontId="21" fillId="0" borderId="10"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23" fillId="0" borderId="0" xfId="0" applyFont="1" applyFill="1" applyAlignment="1">
      <alignment/>
    </xf>
    <xf numFmtId="0" fontId="1" fillId="0" borderId="0" xfId="0" applyFont="1" applyFill="1" applyAlignment="1">
      <alignment horizontal="center" vertical="top" wrapText="1"/>
    </xf>
    <xf numFmtId="49" fontId="2" fillId="0" borderId="10" xfId="0" applyNumberFormat="1" applyFont="1" applyFill="1" applyBorder="1" applyAlignment="1">
      <alignment horizontal="center" vertical="center"/>
    </xf>
    <xf numFmtId="0" fontId="6" fillId="0" borderId="10" xfId="0" applyFont="1" applyFill="1" applyBorder="1" applyAlignment="1" quotePrefix="1">
      <alignment horizontal="center" vertical="center"/>
    </xf>
    <xf numFmtId="0" fontId="2" fillId="0" borderId="10" xfId="0" applyFont="1" applyFill="1" applyBorder="1" applyAlignment="1" quotePrefix="1">
      <alignment horizontal="center" vertical="center"/>
    </xf>
    <xf numFmtId="49" fontId="6" fillId="0" borderId="10" xfId="0" applyNumberFormat="1" applyFont="1" applyFill="1" applyBorder="1" applyAlignment="1" quotePrefix="1">
      <alignment horizontal="center" vertical="center"/>
    </xf>
    <xf numFmtId="0" fontId="19" fillId="0" borderId="10" xfId="0" applyFont="1" applyFill="1" applyBorder="1" applyAlignment="1" quotePrefix="1">
      <alignment horizontal="center" vertical="center"/>
    </xf>
    <xf numFmtId="0" fontId="7" fillId="0" borderId="0" xfId="0" applyFont="1" applyFill="1" applyBorder="1" applyAlignment="1">
      <alignment horizontal="center" vertical="center"/>
    </xf>
    <xf numFmtId="0" fontId="0" fillId="0" borderId="0" xfId="0" applyFont="1" applyFill="1" applyAlignment="1">
      <alignment horizontal="center"/>
    </xf>
    <xf numFmtId="0" fontId="2" fillId="0" borderId="10" xfId="0" applyFont="1" applyFill="1" applyBorder="1" applyAlignment="1">
      <alignment vertical="center"/>
    </xf>
    <xf numFmtId="0" fontId="19" fillId="0" borderId="10" xfId="0" applyFont="1" applyFill="1" applyBorder="1" applyAlignment="1">
      <alignment horizontal="justify" vertical="center" wrapText="1"/>
    </xf>
    <xf numFmtId="4" fontId="19" fillId="0" borderId="10" xfId="0" applyNumberFormat="1" applyFont="1" applyFill="1" applyBorder="1" applyAlignment="1">
      <alignment horizontal="center" vertical="center" wrapText="1"/>
    </xf>
    <xf numFmtId="193" fontId="21" fillId="0" borderId="10" xfId="0" applyNumberFormat="1" applyFont="1" applyFill="1" applyBorder="1" applyAlignment="1">
      <alignment horizontal="center" vertical="center" wrapText="1"/>
    </xf>
    <xf numFmtId="193" fontId="24"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193" fontId="25" fillId="0" borderId="10" xfId="0" applyNumberFormat="1" applyFont="1" applyFill="1" applyBorder="1" applyAlignment="1">
      <alignment horizontal="center" vertical="center"/>
    </xf>
    <xf numFmtId="0" fontId="0" fillId="0" borderId="10" xfId="0" applyFont="1" applyFill="1" applyBorder="1" applyAlignment="1">
      <alignment horizontal="center"/>
    </xf>
    <xf numFmtId="4" fontId="61" fillId="0" borderId="10" xfId="0" applyNumberFormat="1" applyFont="1" applyFill="1" applyBorder="1" applyAlignment="1">
      <alignment horizontal="center" vertical="center" wrapText="1"/>
    </xf>
    <xf numFmtId="193" fontId="61" fillId="0" borderId="10" xfId="0" applyNumberFormat="1" applyFont="1" applyFill="1" applyBorder="1" applyAlignment="1">
      <alignment horizontal="center" vertical="center" wrapText="1"/>
    </xf>
    <xf numFmtId="4" fontId="62" fillId="0" borderId="10" xfId="0" applyNumberFormat="1" applyFont="1" applyFill="1" applyBorder="1" applyAlignment="1">
      <alignment horizontal="center" vertical="center" wrapText="1"/>
    </xf>
    <xf numFmtId="193" fontId="62" fillId="0" borderId="10" xfId="0" applyNumberFormat="1" applyFont="1" applyFill="1" applyBorder="1" applyAlignment="1">
      <alignment horizontal="center" vertical="center" wrapText="1"/>
    </xf>
    <xf numFmtId="4" fontId="63" fillId="0" borderId="10" xfId="0" applyNumberFormat="1" applyFont="1" applyFill="1" applyBorder="1" applyAlignment="1">
      <alignment horizontal="center" vertical="center" wrapText="1"/>
    </xf>
    <xf numFmtId="4" fontId="64"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193" fontId="63" fillId="0" borderId="10" xfId="0" applyNumberFormat="1" applyFont="1" applyFill="1" applyBorder="1" applyAlignment="1">
      <alignment horizontal="center" vertical="center" wrapText="1"/>
    </xf>
    <xf numFmtId="193" fontId="64"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 fillId="33" borderId="10" xfId="0" applyFont="1" applyFill="1" applyBorder="1" applyAlignment="1">
      <alignment vertical="center" wrapText="1"/>
    </xf>
    <xf numFmtId="0" fontId="6" fillId="33" borderId="10" xfId="0" applyFont="1" applyFill="1" applyBorder="1" applyAlignment="1">
      <alignment horizontal="center" vertical="center" wrapText="1"/>
    </xf>
    <xf numFmtId="4" fontId="62" fillId="33" borderId="10" xfId="0" applyNumberFormat="1" applyFont="1" applyFill="1" applyBorder="1" applyAlignment="1">
      <alignment horizontal="center" vertical="center" wrapText="1"/>
    </xf>
    <xf numFmtId="193" fontId="64" fillId="33" borderId="10" xfId="0" applyNumberFormat="1" applyFont="1" applyFill="1" applyBorder="1" applyAlignment="1">
      <alignment horizontal="center" vertical="center" wrapText="1"/>
    </xf>
    <xf numFmtId="193" fontId="62" fillId="33" borderId="10" xfId="0" applyNumberFormat="1" applyFont="1" applyFill="1" applyBorder="1" applyAlignment="1">
      <alignment horizontal="center" vertical="center" wrapText="1"/>
    </xf>
    <xf numFmtId="193" fontId="61" fillId="33" borderId="10" xfId="0" applyNumberFormat="1" applyFont="1" applyFill="1" applyBorder="1" applyAlignment="1">
      <alignment horizontal="center" vertical="center" wrapText="1"/>
    </xf>
    <xf numFmtId="4" fontId="63" fillId="33" borderId="10" xfId="0" applyNumberFormat="1" applyFont="1" applyFill="1" applyBorder="1" applyAlignment="1">
      <alignment horizontal="center" vertical="center" wrapText="1"/>
    </xf>
    <xf numFmtId="193" fontId="63" fillId="33"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193" fontId="12" fillId="0" borderId="0" xfId="0" applyNumberFormat="1" applyFont="1" applyFill="1" applyAlignment="1">
      <alignment horizontal="left" vertical="center"/>
    </xf>
    <xf numFmtId="4" fontId="19" fillId="0" borderId="14" xfId="0" applyNumberFormat="1" applyFont="1" applyFill="1" applyBorder="1" applyAlignment="1">
      <alignment horizontal="center" vertical="center" wrapText="1"/>
    </xf>
    <xf numFmtId="4" fontId="19" fillId="0" borderId="15" xfId="0" applyNumberFormat="1" applyFont="1" applyFill="1" applyBorder="1" applyAlignment="1">
      <alignment horizontal="center" vertical="center" wrapText="1"/>
    </xf>
    <xf numFmtId="0" fontId="10" fillId="0" borderId="0" xfId="0" applyFont="1" applyFill="1" applyAlignment="1">
      <alignment vertical="center" wrapText="1"/>
    </xf>
    <xf numFmtId="0" fontId="13" fillId="0" borderId="0" xfId="0" applyFont="1" applyFill="1" applyAlignment="1">
      <alignment horizontal="center" vertical="top" wrapText="1"/>
    </xf>
    <xf numFmtId="0" fontId="9" fillId="0" borderId="0" xfId="0" applyFont="1" applyFill="1" applyAlignment="1">
      <alignment horizontal="center" vertical="top" wrapText="1"/>
    </xf>
    <xf numFmtId="0" fontId="10" fillId="0" borderId="0" xfId="0" applyFont="1" applyFill="1" applyAlignment="1">
      <alignment horizontal="left" wrapText="1"/>
    </xf>
    <xf numFmtId="193" fontId="5" fillId="0" borderId="0" xfId="0" applyNumberFormat="1" applyFont="1" applyFill="1" applyAlignment="1">
      <alignment horizontal="left" vertical="center"/>
    </xf>
    <xf numFmtId="0" fontId="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0" fillId="0" borderId="0" xfId="0" applyFont="1" applyFill="1" applyAlignment="1">
      <alignment horizontal="center" vertical="center" wrapText="1"/>
    </xf>
    <xf numFmtId="0" fontId="2" fillId="0" borderId="0" xfId="0" applyFont="1" applyFill="1" applyBorder="1" applyAlignment="1">
      <alignment horizontal="center" vertical="top" wrapText="1"/>
    </xf>
    <xf numFmtId="0" fontId="1" fillId="0" borderId="10" xfId="0" applyFont="1" applyFill="1" applyBorder="1" applyAlignment="1">
      <alignment horizontal="center" vertical="center" textRotation="90" wrapText="1"/>
    </xf>
    <xf numFmtId="193" fontId="21" fillId="0" borderId="14" xfId="0" applyNumberFormat="1" applyFont="1" applyFill="1" applyBorder="1" applyAlignment="1">
      <alignment horizontal="center" vertical="center" wrapText="1"/>
    </xf>
    <xf numFmtId="193" fontId="21" fillId="0" borderId="15" xfId="0" applyNumberFormat="1"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4" xfId="0" applyFont="1" applyFill="1" applyBorder="1" applyAlignment="1" quotePrefix="1">
      <alignment horizontal="center" vertical="center"/>
    </xf>
    <xf numFmtId="0" fontId="19" fillId="0" borderId="15" xfId="0" applyFont="1" applyFill="1" applyBorder="1" applyAlignment="1" quotePrefix="1">
      <alignment horizontal="center" vertical="center"/>
    </xf>
    <xf numFmtId="4" fontId="21" fillId="0" borderId="14" xfId="0" applyNumberFormat="1" applyFont="1" applyFill="1" applyBorder="1" applyAlignment="1">
      <alignment horizontal="center" vertical="center" wrapText="1"/>
    </xf>
    <xf numFmtId="4" fontId="21" fillId="0" borderId="15"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4"/>
  <sheetViews>
    <sheetView tabSelected="1" view="pageBreakPreview" zoomScale="52" zoomScaleNormal="75" zoomScaleSheetLayoutView="52" zoomScalePageLayoutView="0" workbookViewId="0" topLeftCell="A1">
      <pane xSplit="4" ySplit="9" topLeftCell="E224" activePane="bottomRight" state="frozen"/>
      <selection pane="topLeft" activeCell="A1" sqref="A1"/>
      <selection pane="topRight" activeCell="E1" sqref="E1"/>
      <selection pane="bottomLeft" activeCell="A10" sqref="A10"/>
      <selection pane="bottomRight" activeCell="I238" sqref="I238"/>
    </sheetView>
  </sheetViews>
  <sheetFormatPr defaultColWidth="9.00390625" defaultRowHeight="12.75"/>
  <cols>
    <col min="1" max="1" width="44.00390625" style="8" customWidth="1"/>
    <col min="2" max="2" width="13.00390625" style="58" customWidth="1"/>
    <col min="3" max="3" width="22.75390625" style="3" customWidth="1"/>
    <col min="4" max="4" width="24.125" style="3" customWidth="1"/>
    <col min="5" max="5" width="11.125" style="3" customWidth="1"/>
    <col min="6" max="6" width="19.375" style="3" customWidth="1"/>
    <col min="7" max="7" width="22.25390625" style="3" customWidth="1"/>
    <col min="8" max="8" width="13.375" style="3" customWidth="1"/>
    <col min="9" max="9" width="22.25390625" style="3" customWidth="1"/>
    <col min="10" max="10" width="24.25390625" style="3" customWidth="1"/>
    <col min="11" max="11" width="13.125" style="3" customWidth="1"/>
    <col min="12" max="16384" width="9.125" style="3" customWidth="1"/>
  </cols>
  <sheetData>
    <row r="1" spans="1:11" ht="24.75" customHeight="1">
      <c r="A1" s="1"/>
      <c r="B1" s="51"/>
      <c r="C1" s="2"/>
      <c r="D1" s="2"/>
      <c r="E1" s="2"/>
      <c r="F1" s="2"/>
      <c r="G1" s="2"/>
      <c r="H1" s="2"/>
      <c r="I1" s="90" t="s">
        <v>19</v>
      </c>
      <c r="J1" s="90"/>
      <c r="K1" s="25"/>
    </row>
    <row r="2" spans="1:11" ht="25.5" customHeight="1">
      <c r="A2" s="2"/>
      <c r="B2" s="51"/>
      <c r="C2" s="2"/>
      <c r="D2" s="2"/>
      <c r="E2" s="2"/>
      <c r="F2" s="2"/>
      <c r="G2" s="2"/>
      <c r="H2" s="2"/>
      <c r="I2" s="90" t="s">
        <v>313</v>
      </c>
      <c r="J2" s="90"/>
      <c r="K2" s="25"/>
    </row>
    <row r="3" spans="1:11" ht="18.75" customHeight="1">
      <c r="A3" s="2"/>
      <c r="B3" s="51"/>
      <c r="C3" s="2"/>
      <c r="D3" s="2"/>
      <c r="E3" s="2"/>
      <c r="F3" s="2"/>
      <c r="G3" s="2"/>
      <c r="H3" s="2"/>
      <c r="I3" s="91" t="s">
        <v>14</v>
      </c>
      <c r="J3" s="91"/>
      <c r="K3" s="42"/>
    </row>
    <row r="4" spans="1:11" ht="48" customHeight="1">
      <c r="A4" s="99" t="s">
        <v>124</v>
      </c>
      <c r="B4" s="99"/>
      <c r="C4" s="99"/>
      <c r="D4" s="99"/>
      <c r="E4" s="99"/>
      <c r="F4" s="99"/>
      <c r="G4" s="99"/>
      <c r="H4" s="99"/>
      <c r="I4" s="99"/>
      <c r="J4" s="99"/>
      <c r="K4" s="99"/>
    </row>
    <row r="5" spans="1:11" ht="24" customHeight="1">
      <c r="A5" s="4"/>
      <c r="B5" s="5"/>
      <c r="C5" s="5"/>
      <c r="D5" s="5"/>
      <c r="E5" s="5"/>
      <c r="F5" s="5"/>
      <c r="G5" s="5"/>
      <c r="H5" s="5"/>
      <c r="I5" s="5"/>
      <c r="J5" s="100" t="s">
        <v>23</v>
      </c>
      <c r="K5" s="100"/>
    </row>
    <row r="6" spans="1:11" ht="35.25" customHeight="1">
      <c r="A6" s="94" t="s">
        <v>0</v>
      </c>
      <c r="B6" s="101" t="s">
        <v>305</v>
      </c>
      <c r="C6" s="94" t="s">
        <v>1</v>
      </c>
      <c r="D6" s="94"/>
      <c r="E6" s="94"/>
      <c r="F6" s="94" t="s">
        <v>2</v>
      </c>
      <c r="G6" s="94"/>
      <c r="H6" s="94"/>
      <c r="I6" s="94" t="s">
        <v>3</v>
      </c>
      <c r="J6" s="94"/>
      <c r="K6" s="94"/>
    </row>
    <row r="7" spans="1:11" ht="106.5" customHeight="1">
      <c r="A7" s="94"/>
      <c r="B7" s="101"/>
      <c r="C7" s="6" t="s">
        <v>6</v>
      </c>
      <c r="D7" s="6" t="s">
        <v>4</v>
      </c>
      <c r="E7" s="21" t="s">
        <v>17</v>
      </c>
      <c r="F7" s="6" t="s">
        <v>6</v>
      </c>
      <c r="G7" s="6" t="s">
        <v>4</v>
      </c>
      <c r="H7" s="7" t="s">
        <v>18</v>
      </c>
      <c r="I7" s="6" t="s">
        <v>6</v>
      </c>
      <c r="J7" s="6" t="s">
        <v>4</v>
      </c>
      <c r="K7" s="22" t="s">
        <v>17</v>
      </c>
    </row>
    <row r="8" spans="1:11" s="8" customFormat="1" ht="24" customHeight="1">
      <c r="A8" s="6">
        <v>1</v>
      </c>
      <c r="B8" s="6">
        <v>2</v>
      </c>
      <c r="C8" s="6">
        <v>3</v>
      </c>
      <c r="D8" s="6">
        <v>4</v>
      </c>
      <c r="E8" s="6">
        <v>5</v>
      </c>
      <c r="F8" s="6">
        <v>6</v>
      </c>
      <c r="G8" s="6">
        <v>7</v>
      </c>
      <c r="H8" s="6">
        <v>8</v>
      </c>
      <c r="I8" s="6">
        <v>9</v>
      </c>
      <c r="J8" s="6">
        <v>10</v>
      </c>
      <c r="K8" s="6">
        <v>11</v>
      </c>
    </row>
    <row r="9" spans="1:11" ht="30.75" customHeight="1">
      <c r="A9" s="95" t="s">
        <v>31</v>
      </c>
      <c r="B9" s="95"/>
      <c r="C9" s="95"/>
      <c r="D9" s="95"/>
      <c r="E9" s="95"/>
      <c r="F9" s="95"/>
      <c r="G9" s="95"/>
      <c r="H9" s="95"/>
      <c r="I9" s="95"/>
      <c r="J9" s="95"/>
      <c r="K9" s="95"/>
    </row>
    <row r="10" spans="1:11" s="1" customFormat="1" ht="41.25" customHeight="1">
      <c r="A10" s="26" t="s">
        <v>32</v>
      </c>
      <c r="B10" s="6">
        <v>10000000</v>
      </c>
      <c r="C10" s="72">
        <f>C11+C21+C27+C55</f>
        <v>1176580000</v>
      </c>
      <c r="D10" s="72">
        <f>D11+D21+D27+D55</f>
        <v>270809486.40999997</v>
      </c>
      <c r="E10" s="75">
        <f aca="true" t="shared" si="0" ref="E10:E78">D10*100/C10</f>
        <v>23.01666579493107</v>
      </c>
      <c r="F10" s="72">
        <f>F55</f>
        <v>820000</v>
      </c>
      <c r="G10" s="72">
        <f>G11+G21+G27+G55+G20</f>
        <v>228546.72</v>
      </c>
      <c r="H10" s="75">
        <f>G10*100/F10</f>
        <v>27.871551219512195</v>
      </c>
      <c r="I10" s="72">
        <f aca="true" t="shared" si="1" ref="I10:J112">C10+F10</f>
        <v>1177400000</v>
      </c>
      <c r="J10" s="72">
        <f t="shared" si="1"/>
        <v>271038033.13</v>
      </c>
      <c r="K10" s="75">
        <f aca="true" t="shared" si="2" ref="K10:K30">J10*100/I10</f>
        <v>23.02004697893664</v>
      </c>
    </row>
    <row r="11" spans="1:11" s="1" customFormat="1" ht="61.5" customHeight="1">
      <c r="A11" s="27" t="s">
        <v>33</v>
      </c>
      <c r="B11" s="6">
        <v>11000000</v>
      </c>
      <c r="C11" s="72">
        <f>C12+C18</f>
        <v>749342300</v>
      </c>
      <c r="D11" s="72">
        <f>D12+D18</f>
        <v>164071648.58999997</v>
      </c>
      <c r="E11" s="75">
        <f t="shared" si="0"/>
        <v>21.895420636203237</v>
      </c>
      <c r="F11" s="68"/>
      <c r="G11" s="68"/>
      <c r="H11" s="68"/>
      <c r="I11" s="72">
        <f t="shared" si="1"/>
        <v>749342300</v>
      </c>
      <c r="J11" s="72">
        <f t="shared" si="1"/>
        <v>164071648.58999997</v>
      </c>
      <c r="K11" s="75">
        <f t="shared" si="2"/>
        <v>21.895420636203237</v>
      </c>
    </row>
    <row r="12" spans="1:11" ht="35.25" customHeight="1">
      <c r="A12" s="28" t="s">
        <v>34</v>
      </c>
      <c r="B12" s="9">
        <v>11010000</v>
      </c>
      <c r="C12" s="71">
        <f>SUM(C13:C17)</f>
        <v>748000000</v>
      </c>
      <c r="D12" s="71">
        <f>SUM(D13:D17)</f>
        <v>163306843.03999996</v>
      </c>
      <c r="E12" s="74">
        <f t="shared" si="0"/>
        <v>21.832465647058818</v>
      </c>
      <c r="F12" s="70"/>
      <c r="G12" s="70"/>
      <c r="H12" s="68"/>
      <c r="I12" s="71">
        <f t="shared" si="1"/>
        <v>748000000</v>
      </c>
      <c r="J12" s="71">
        <f t="shared" si="1"/>
        <v>163306843.03999996</v>
      </c>
      <c r="K12" s="74">
        <f t="shared" si="2"/>
        <v>21.832465647058818</v>
      </c>
    </row>
    <row r="13" spans="1:11" ht="96" customHeight="1">
      <c r="A13" s="28" t="s">
        <v>35</v>
      </c>
      <c r="B13" s="9">
        <v>11010100</v>
      </c>
      <c r="C13" s="71">
        <v>644400000</v>
      </c>
      <c r="D13" s="71">
        <v>137225021.19</v>
      </c>
      <c r="E13" s="74">
        <f t="shared" si="0"/>
        <v>21.29500639199255</v>
      </c>
      <c r="F13" s="70"/>
      <c r="G13" s="70"/>
      <c r="H13" s="68"/>
      <c r="I13" s="71">
        <f t="shared" si="1"/>
        <v>644400000</v>
      </c>
      <c r="J13" s="71">
        <f t="shared" si="1"/>
        <v>137225021.19</v>
      </c>
      <c r="K13" s="74">
        <f t="shared" si="2"/>
        <v>21.29500639199255</v>
      </c>
    </row>
    <row r="14" spans="1:11" ht="157.5" customHeight="1">
      <c r="A14" s="28" t="s">
        <v>36</v>
      </c>
      <c r="B14" s="9">
        <v>11010200</v>
      </c>
      <c r="C14" s="71">
        <v>84000000</v>
      </c>
      <c r="D14" s="71">
        <v>21141439.95</v>
      </c>
      <c r="E14" s="74">
        <f t="shared" si="0"/>
        <v>25.168380892857144</v>
      </c>
      <c r="F14" s="70"/>
      <c r="G14" s="70"/>
      <c r="H14" s="68"/>
      <c r="I14" s="71">
        <f t="shared" si="1"/>
        <v>84000000</v>
      </c>
      <c r="J14" s="71">
        <f t="shared" si="1"/>
        <v>21141439.95</v>
      </c>
      <c r="K14" s="74">
        <f t="shared" si="2"/>
        <v>25.168380892857144</v>
      </c>
    </row>
    <row r="15" spans="1:11" ht="90" customHeight="1">
      <c r="A15" s="28" t="s">
        <v>37</v>
      </c>
      <c r="B15" s="9">
        <v>11010400</v>
      </c>
      <c r="C15" s="71">
        <v>10800000</v>
      </c>
      <c r="D15" s="71">
        <v>2216731.44</v>
      </c>
      <c r="E15" s="74">
        <f t="shared" si="0"/>
        <v>20.525291111111112</v>
      </c>
      <c r="F15" s="70"/>
      <c r="G15" s="70"/>
      <c r="H15" s="68"/>
      <c r="I15" s="71">
        <f t="shared" si="1"/>
        <v>10800000</v>
      </c>
      <c r="J15" s="71">
        <f t="shared" si="1"/>
        <v>2216731.44</v>
      </c>
      <c r="K15" s="74">
        <f t="shared" si="2"/>
        <v>20.525291111111112</v>
      </c>
    </row>
    <row r="16" spans="1:11" ht="98.25" customHeight="1">
      <c r="A16" s="28" t="s">
        <v>38</v>
      </c>
      <c r="B16" s="9">
        <v>11010500</v>
      </c>
      <c r="C16" s="71">
        <v>8000000</v>
      </c>
      <c r="D16" s="71">
        <v>2497776.98</v>
      </c>
      <c r="E16" s="74">
        <f t="shared" si="0"/>
        <v>31.22221225</v>
      </c>
      <c r="F16" s="70"/>
      <c r="G16" s="70"/>
      <c r="H16" s="68"/>
      <c r="I16" s="71">
        <f t="shared" si="1"/>
        <v>8000000</v>
      </c>
      <c r="J16" s="71">
        <f t="shared" si="1"/>
        <v>2497776.98</v>
      </c>
      <c r="K16" s="74">
        <f t="shared" si="2"/>
        <v>31.22221225</v>
      </c>
    </row>
    <row r="17" spans="1:11" ht="123" customHeight="1">
      <c r="A17" s="28" t="s">
        <v>39</v>
      </c>
      <c r="B17" s="9">
        <v>11010900</v>
      </c>
      <c r="C17" s="71">
        <v>800000</v>
      </c>
      <c r="D17" s="71">
        <v>225873.48</v>
      </c>
      <c r="E17" s="74">
        <f t="shared" si="0"/>
        <v>28.234185</v>
      </c>
      <c r="F17" s="70"/>
      <c r="G17" s="70"/>
      <c r="H17" s="68"/>
      <c r="I17" s="71">
        <f t="shared" si="1"/>
        <v>800000</v>
      </c>
      <c r="J17" s="71">
        <f t="shared" si="1"/>
        <v>225873.48</v>
      </c>
      <c r="K17" s="74">
        <f t="shared" si="2"/>
        <v>28.234185</v>
      </c>
    </row>
    <row r="18" spans="1:11" ht="33.75" customHeight="1">
      <c r="A18" s="31" t="s">
        <v>40</v>
      </c>
      <c r="B18" s="9">
        <v>11020000</v>
      </c>
      <c r="C18" s="71">
        <f>C19</f>
        <v>1342300</v>
      </c>
      <c r="D18" s="71">
        <f>D19</f>
        <v>764805.55</v>
      </c>
      <c r="E18" s="74">
        <f t="shared" si="0"/>
        <v>56.97724428220219</v>
      </c>
      <c r="F18" s="70"/>
      <c r="G18" s="71"/>
      <c r="H18" s="68"/>
      <c r="I18" s="71">
        <f t="shared" si="1"/>
        <v>1342300</v>
      </c>
      <c r="J18" s="71">
        <f t="shared" si="1"/>
        <v>764805.55</v>
      </c>
      <c r="K18" s="74">
        <f t="shared" si="2"/>
        <v>56.97724428220219</v>
      </c>
    </row>
    <row r="19" spans="1:11" ht="66" customHeight="1">
      <c r="A19" s="28" t="s">
        <v>41</v>
      </c>
      <c r="B19" s="9">
        <v>11020200</v>
      </c>
      <c r="C19" s="71">
        <v>1342300</v>
      </c>
      <c r="D19" s="71">
        <v>764805.55</v>
      </c>
      <c r="E19" s="74">
        <f t="shared" si="0"/>
        <v>56.97724428220219</v>
      </c>
      <c r="F19" s="70"/>
      <c r="G19" s="71"/>
      <c r="H19" s="68"/>
      <c r="I19" s="71">
        <f t="shared" si="1"/>
        <v>1342300</v>
      </c>
      <c r="J19" s="71">
        <f t="shared" si="1"/>
        <v>764805.55</v>
      </c>
      <c r="K19" s="74">
        <f t="shared" si="2"/>
        <v>56.97724428220219</v>
      </c>
    </row>
    <row r="20" spans="1:11" ht="99.75" customHeight="1">
      <c r="A20" s="28" t="s">
        <v>42</v>
      </c>
      <c r="B20" s="9">
        <v>12020100</v>
      </c>
      <c r="C20" s="69"/>
      <c r="D20" s="69"/>
      <c r="E20" s="75"/>
      <c r="F20" s="70"/>
      <c r="G20" s="71">
        <v>62.54</v>
      </c>
      <c r="H20" s="68"/>
      <c r="I20" s="71"/>
      <c r="J20" s="71">
        <f t="shared" si="1"/>
        <v>62.54</v>
      </c>
      <c r="K20" s="74"/>
    </row>
    <row r="21" spans="1:11" ht="57" customHeight="1">
      <c r="A21" s="27" t="s">
        <v>43</v>
      </c>
      <c r="B21" s="6">
        <v>14000000</v>
      </c>
      <c r="C21" s="72">
        <f>C26</f>
        <v>145000000</v>
      </c>
      <c r="D21" s="72">
        <f>D26+D25+D23</f>
        <v>30440343.060000002</v>
      </c>
      <c r="E21" s="75">
        <f t="shared" si="0"/>
        <v>20.99334004137931</v>
      </c>
      <c r="F21" s="68"/>
      <c r="G21" s="68"/>
      <c r="H21" s="68"/>
      <c r="I21" s="72">
        <f t="shared" si="1"/>
        <v>145000000</v>
      </c>
      <c r="J21" s="72">
        <f t="shared" si="1"/>
        <v>30440343.060000002</v>
      </c>
      <c r="K21" s="75">
        <f t="shared" si="2"/>
        <v>20.99334004137931</v>
      </c>
    </row>
    <row r="22" spans="1:11" ht="69.75" customHeight="1">
      <c r="A22" s="27" t="s">
        <v>306</v>
      </c>
      <c r="B22" s="6">
        <v>14020000</v>
      </c>
      <c r="C22" s="72"/>
      <c r="D22" s="72">
        <f>D23</f>
        <v>1856772.14</v>
      </c>
      <c r="E22" s="75"/>
      <c r="F22" s="68"/>
      <c r="G22" s="68"/>
      <c r="H22" s="68"/>
      <c r="I22" s="72"/>
      <c r="J22" s="72">
        <f t="shared" si="1"/>
        <v>1856772.14</v>
      </c>
      <c r="K22" s="74"/>
    </row>
    <row r="23" spans="1:11" ht="36.75" customHeight="1">
      <c r="A23" s="28" t="s">
        <v>307</v>
      </c>
      <c r="B23" s="73">
        <v>14021900</v>
      </c>
      <c r="C23" s="71"/>
      <c r="D23" s="71">
        <v>1856772.14</v>
      </c>
      <c r="E23" s="74"/>
      <c r="F23" s="74"/>
      <c r="G23" s="74"/>
      <c r="H23" s="74"/>
      <c r="I23" s="71"/>
      <c r="J23" s="71">
        <f t="shared" si="1"/>
        <v>1856772.14</v>
      </c>
      <c r="K23" s="74"/>
    </row>
    <row r="24" spans="1:11" ht="68.25" customHeight="1">
      <c r="A24" s="27" t="s">
        <v>308</v>
      </c>
      <c r="B24" s="76">
        <v>14030000</v>
      </c>
      <c r="C24" s="71"/>
      <c r="D24" s="72">
        <f>D25</f>
        <v>6361100.23</v>
      </c>
      <c r="E24" s="74"/>
      <c r="F24" s="74"/>
      <c r="G24" s="74"/>
      <c r="H24" s="74"/>
      <c r="I24" s="71"/>
      <c r="J24" s="72">
        <f t="shared" si="1"/>
        <v>6361100.23</v>
      </c>
      <c r="K24" s="74"/>
    </row>
    <row r="25" spans="1:11" ht="27.75" customHeight="1">
      <c r="A25" s="28" t="s">
        <v>307</v>
      </c>
      <c r="B25" s="73">
        <v>14031900</v>
      </c>
      <c r="C25" s="71"/>
      <c r="D25" s="71">
        <v>6361100.23</v>
      </c>
      <c r="E25" s="74"/>
      <c r="F25" s="74"/>
      <c r="G25" s="74"/>
      <c r="H25" s="74"/>
      <c r="I25" s="71"/>
      <c r="J25" s="71">
        <f t="shared" si="1"/>
        <v>6361100.23</v>
      </c>
      <c r="K25" s="74"/>
    </row>
    <row r="26" spans="1:11" ht="84.75" customHeight="1">
      <c r="A26" s="28" t="s">
        <v>44</v>
      </c>
      <c r="B26" s="9">
        <v>14040000</v>
      </c>
      <c r="C26" s="71">
        <v>145000000</v>
      </c>
      <c r="D26" s="71">
        <v>22222470.69</v>
      </c>
      <c r="E26" s="74">
        <f t="shared" si="0"/>
        <v>15.325841855172413</v>
      </c>
      <c r="F26" s="68"/>
      <c r="G26" s="68"/>
      <c r="H26" s="68"/>
      <c r="I26" s="71">
        <f t="shared" si="1"/>
        <v>145000000</v>
      </c>
      <c r="J26" s="71">
        <f t="shared" si="1"/>
        <v>22222470.69</v>
      </c>
      <c r="K26" s="74">
        <f t="shared" si="2"/>
        <v>15.325841855172413</v>
      </c>
    </row>
    <row r="27" spans="1:11" ht="37.5" customHeight="1">
      <c r="A27" s="26" t="s">
        <v>45</v>
      </c>
      <c r="B27" s="6">
        <v>18000000</v>
      </c>
      <c r="C27" s="72">
        <f>C28+C39+C51</f>
        <v>282237700</v>
      </c>
      <c r="D27" s="72">
        <f>D28+D39+D51+D42</f>
        <v>76297494.76</v>
      </c>
      <c r="E27" s="75">
        <f t="shared" si="0"/>
        <v>27.03306282612139</v>
      </c>
      <c r="F27" s="68"/>
      <c r="G27" s="67"/>
      <c r="H27" s="68"/>
      <c r="I27" s="72">
        <f t="shared" si="1"/>
        <v>282237700</v>
      </c>
      <c r="J27" s="72">
        <f t="shared" si="1"/>
        <v>76297494.76</v>
      </c>
      <c r="K27" s="75">
        <f t="shared" si="2"/>
        <v>27.03306282612139</v>
      </c>
    </row>
    <row r="28" spans="1:11" ht="36" customHeight="1">
      <c r="A28" s="31" t="s">
        <v>46</v>
      </c>
      <c r="B28" s="9">
        <v>18010000</v>
      </c>
      <c r="C28" s="71">
        <f>SUM(C29:C38)</f>
        <v>119067700</v>
      </c>
      <c r="D28" s="71">
        <f>SUM(D29:D38)</f>
        <v>31629586.67</v>
      </c>
      <c r="E28" s="74">
        <f t="shared" si="0"/>
        <v>26.564371924543767</v>
      </c>
      <c r="F28" s="70"/>
      <c r="G28" s="70"/>
      <c r="H28" s="70"/>
      <c r="I28" s="71">
        <f t="shared" si="1"/>
        <v>119067700</v>
      </c>
      <c r="J28" s="71">
        <f t="shared" si="1"/>
        <v>31629586.67</v>
      </c>
      <c r="K28" s="74">
        <f t="shared" si="2"/>
        <v>26.564371924543767</v>
      </c>
    </row>
    <row r="29" spans="1:11" ht="114" customHeight="1">
      <c r="A29" s="28" t="s">
        <v>47</v>
      </c>
      <c r="B29" s="9">
        <v>18010100</v>
      </c>
      <c r="C29" s="71">
        <v>150000</v>
      </c>
      <c r="D29" s="71">
        <v>36351.02</v>
      </c>
      <c r="E29" s="74">
        <f t="shared" si="0"/>
        <v>24.23401333333333</v>
      </c>
      <c r="F29" s="70"/>
      <c r="G29" s="70"/>
      <c r="H29" s="70"/>
      <c r="I29" s="71">
        <f t="shared" si="1"/>
        <v>150000</v>
      </c>
      <c r="J29" s="71">
        <f t="shared" si="1"/>
        <v>36351.02</v>
      </c>
      <c r="K29" s="74">
        <f t="shared" si="2"/>
        <v>24.23401333333333</v>
      </c>
    </row>
    <row r="30" spans="1:11" ht="126" customHeight="1">
      <c r="A30" s="28" t="s">
        <v>48</v>
      </c>
      <c r="B30" s="9">
        <v>18010200</v>
      </c>
      <c r="C30" s="71">
        <v>805000</v>
      </c>
      <c r="D30" s="71">
        <v>2119.31</v>
      </c>
      <c r="E30" s="74">
        <f t="shared" si="0"/>
        <v>0.2632683229813665</v>
      </c>
      <c r="F30" s="70"/>
      <c r="G30" s="70"/>
      <c r="H30" s="70"/>
      <c r="I30" s="71">
        <f t="shared" si="1"/>
        <v>805000</v>
      </c>
      <c r="J30" s="71">
        <f t="shared" si="1"/>
        <v>2119.31</v>
      </c>
      <c r="K30" s="74">
        <f t="shared" si="2"/>
        <v>0.2632683229813665</v>
      </c>
    </row>
    <row r="31" spans="1:11" ht="123" customHeight="1">
      <c r="A31" s="28" t="s">
        <v>49</v>
      </c>
      <c r="B31" s="9">
        <v>18010300</v>
      </c>
      <c r="C31" s="69"/>
      <c r="D31" s="71">
        <v>6874.68</v>
      </c>
      <c r="E31" s="75"/>
      <c r="F31" s="70"/>
      <c r="G31" s="70"/>
      <c r="H31" s="70"/>
      <c r="I31" s="71"/>
      <c r="J31" s="71">
        <f t="shared" si="1"/>
        <v>6874.68</v>
      </c>
      <c r="K31" s="74"/>
    </row>
    <row r="32" spans="1:11" ht="118.5" customHeight="1">
      <c r="A32" s="28" t="s">
        <v>50</v>
      </c>
      <c r="B32" s="9">
        <v>18010400</v>
      </c>
      <c r="C32" s="71">
        <v>15045000</v>
      </c>
      <c r="D32" s="71">
        <v>2763239.98</v>
      </c>
      <c r="E32" s="74">
        <f t="shared" si="0"/>
        <v>18.366500365569955</v>
      </c>
      <c r="F32" s="70"/>
      <c r="G32" s="70"/>
      <c r="H32" s="70"/>
      <c r="I32" s="71">
        <f t="shared" si="1"/>
        <v>15045000</v>
      </c>
      <c r="J32" s="71">
        <f t="shared" si="1"/>
        <v>2763239.98</v>
      </c>
      <c r="K32" s="74">
        <f aca="true" t="shared" si="3" ref="K32:K41">J32*100/I32</f>
        <v>18.366500365569955</v>
      </c>
    </row>
    <row r="33" spans="1:11" ht="54.75" customHeight="1">
      <c r="A33" s="31" t="s">
        <v>51</v>
      </c>
      <c r="B33" s="9">
        <v>18010500</v>
      </c>
      <c r="C33" s="71">
        <v>44413200</v>
      </c>
      <c r="D33" s="71">
        <v>11579568.83</v>
      </c>
      <c r="E33" s="74">
        <f t="shared" si="0"/>
        <v>26.07235873569119</v>
      </c>
      <c r="F33" s="70"/>
      <c r="G33" s="70"/>
      <c r="H33" s="70"/>
      <c r="I33" s="71">
        <f t="shared" si="1"/>
        <v>44413200</v>
      </c>
      <c r="J33" s="71">
        <f t="shared" si="1"/>
        <v>11579568.83</v>
      </c>
      <c r="K33" s="74">
        <f t="shared" si="3"/>
        <v>26.07235873569119</v>
      </c>
    </row>
    <row r="34" spans="1:11" ht="33.75" customHeight="1">
      <c r="A34" s="31" t="s">
        <v>52</v>
      </c>
      <c r="B34" s="9">
        <v>18010600</v>
      </c>
      <c r="C34" s="71">
        <v>47154500</v>
      </c>
      <c r="D34" s="71">
        <v>14746316.31</v>
      </c>
      <c r="E34" s="74">
        <f t="shared" si="0"/>
        <v>31.272341579276635</v>
      </c>
      <c r="F34" s="70"/>
      <c r="G34" s="70"/>
      <c r="H34" s="70"/>
      <c r="I34" s="71">
        <f t="shared" si="1"/>
        <v>47154500</v>
      </c>
      <c r="J34" s="71">
        <f>D34+G34</f>
        <v>14746316.31</v>
      </c>
      <c r="K34" s="74">
        <f t="shared" si="3"/>
        <v>31.272341579276635</v>
      </c>
    </row>
    <row r="35" spans="1:11" ht="32.25" customHeight="1">
      <c r="A35" s="31" t="s">
        <v>53</v>
      </c>
      <c r="B35" s="9">
        <v>18010700</v>
      </c>
      <c r="C35" s="71">
        <v>1500000</v>
      </c>
      <c r="D35" s="71">
        <v>245891.45</v>
      </c>
      <c r="E35" s="74">
        <f t="shared" si="0"/>
        <v>16.392763333333335</v>
      </c>
      <c r="F35" s="70"/>
      <c r="G35" s="70"/>
      <c r="H35" s="70"/>
      <c r="I35" s="71">
        <f t="shared" si="1"/>
        <v>1500000</v>
      </c>
      <c r="J35" s="71">
        <f t="shared" si="1"/>
        <v>245891.45</v>
      </c>
      <c r="K35" s="74">
        <f t="shared" si="3"/>
        <v>16.392763333333335</v>
      </c>
    </row>
    <row r="36" spans="1:11" ht="32.25" customHeight="1">
      <c r="A36" s="31" t="s">
        <v>54</v>
      </c>
      <c r="B36" s="9">
        <v>18010900</v>
      </c>
      <c r="C36" s="71">
        <v>9500000</v>
      </c>
      <c r="D36" s="71">
        <v>2238808.42</v>
      </c>
      <c r="E36" s="74">
        <f t="shared" si="0"/>
        <v>23.56640442105263</v>
      </c>
      <c r="F36" s="70"/>
      <c r="G36" s="70"/>
      <c r="H36" s="70"/>
      <c r="I36" s="71">
        <f t="shared" si="1"/>
        <v>9500000</v>
      </c>
      <c r="J36" s="71">
        <f t="shared" si="1"/>
        <v>2238808.42</v>
      </c>
      <c r="K36" s="74">
        <f t="shared" si="3"/>
        <v>23.56640442105263</v>
      </c>
    </row>
    <row r="37" spans="1:11" ht="38.25" customHeight="1">
      <c r="A37" s="31" t="s">
        <v>55</v>
      </c>
      <c r="B37" s="9">
        <v>18011000</v>
      </c>
      <c r="C37" s="71">
        <v>200000</v>
      </c>
      <c r="D37" s="71">
        <v>-56250</v>
      </c>
      <c r="E37" s="74">
        <f t="shared" si="0"/>
        <v>-28.125</v>
      </c>
      <c r="F37" s="70"/>
      <c r="G37" s="70"/>
      <c r="H37" s="70"/>
      <c r="I37" s="71">
        <f t="shared" si="1"/>
        <v>200000</v>
      </c>
      <c r="J37" s="71">
        <f t="shared" si="1"/>
        <v>-56250</v>
      </c>
      <c r="K37" s="74">
        <f t="shared" si="3"/>
        <v>-28.125</v>
      </c>
    </row>
    <row r="38" spans="1:11" ht="46.5" customHeight="1">
      <c r="A38" s="28" t="s">
        <v>56</v>
      </c>
      <c r="B38" s="9">
        <v>18011100</v>
      </c>
      <c r="C38" s="71">
        <v>300000</v>
      </c>
      <c r="D38" s="71">
        <v>66666.67</v>
      </c>
      <c r="E38" s="74">
        <f t="shared" si="0"/>
        <v>22.222223333333332</v>
      </c>
      <c r="F38" s="70"/>
      <c r="G38" s="70"/>
      <c r="H38" s="70"/>
      <c r="I38" s="71">
        <f t="shared" si="1"/>
        <v>300000</v>
      </c>
      <c r="J38" s="71">
        <f t="shared" si="1"/>
        <v>66666.67</v>
      </c>
      <c r="K38" s="74">
        <f t="shared" si="3"/>
        <v>22.222223333333332</v>
      </c>
    </row>
    <row r="39" spans="1:11" ht="31.5" customHeight="1">
      <c r="A39" s="31" t="s">
        <v>57</v>
      </c>
      <c r="B39" s="9">
        <v>18030000</v>
      </c>
      <c r="C39" s="71">
        <f>C40+C41</f>
        <v>170000</v>
      </c>
      <c r="D39" s="71">
        <f>D40+D41</f>
        <v>69144.99</v>
      </c>
      <c r="E39" s="74">
        <f t="shared" si="0"/>
        <v>40.67352352941177</v>
      </c>
      <c r="F39" s="70"/>
      <c r="G39" s="70"/>
      <c r="H39" s="68"/>
      <c r="I39" s="71">
        <f t="shared" si="1"/>
        <v>170000</v>
      </c>
      <c r="J39" s="71">
        <f>D39+G39</f>
        <v>69144.99</v>
      </c>
      <c r="K39" s="74">
        <f t="shared" si="3"/>
        <v>40.67352352941177</v>
      </c>
    </row>
    <row r="40" spans="1:11" ht="44.25" customHeight="1">
      <c r="A40" s="28" t="s">
        <v>58</v>
      </c>
      <c r="B40" s="9">
        <v>18030100</v>
      </c>
      <c r="C40" s="71">
        <v>110000</v>
      </c>
      <c r="D40" s="71">
        <v>42527.36</v>
      </c>
      <c r="E40" s="74">
        <f t="shared" si="0"/>
        <v>38.66123636363636</v>
      </c>
      <c r="F40" s="70"/>
      <c r="G40" s="70"/>
      <c r="H40" s="68"/>
      <c r="I40" s="71">
        <f t="shared" si="1"/>
        <v>110000</v>
      </c>
      <c r="J40" s="71">
        <f t="shared" si="1"/>
        <v>42527.36</v>
      </c>
      <c r="K40" s="74">
        <f t="shared" si="3"/>
        <v>38.66123636363636</v>
      </c>
    </row>
    <row r="41" spans="1:11" ht="52.5" customHeight="1">
      <c r="A41" s="28" t="s">
        <v>59</v>
      </c>
      <c r="B41" s="9">
        <v>18030200</v>
      </c>
      <c r="C41" s="71">
        <v>60000</v>
      </c>
      <c r="D41" s="71">
        <v>26617.63</v>
      </c>
      <c r="E41" s="74">
        <f t="shared" si="0"/>
        <v>44.362716666666664</v>
      </c>
      <c r="F41" s="70"/>
      <c r="G41" s="70"/>
      <c r="H41" s="68"/>
      <c r="I41" s="71">
        <f t="shared" si="1"/>
        <v>60000</v>
      </c>
      <c r="J41" s="71">
        <f t="shared" si="1"/>
        <v>26617.63</v>
      </c>
      <c r="K41" s="74">
        <f t="shared" si="3"/>
        <v>44.362716666666664</v>
      </c>
    </row>
    <row r="42" spans="1:11" ht="69.75" customHeight="1">
      <c r="A42" s="28" t="s">
        <v>60</v>
      </c>
      <c r="B42" s="9">
        <v>18040000</v>
      </c>
      <c r="C42" s="69"/>
      <c r="D42" s="71">
        <f>SUM(D43:D49)</f>
        <v>-59742.689999999995</v>
      </c>
      <c r="E42" s="75"/>
      <c r="F42" s="70"/>
      <c r="G42" s="69"/>
      <c r="H42" s="68"/>
      <c r="I42" s="71"/>
      <c r="J42" s="71">
        <f t="shared" si="1"/>
        <v>-59742.689999999995</v>
      </c>
      <c r="K42" s="74"/>
    </row>
    <row r="43" spans="1:11" ht="78.75" customHeight="1">
      <c r="A43" s="28" t="s">
        <v>61</v>
      </c>
      <c r="B43" s="9">
        <v>18040100</v>
      </c>
      <c r="C43" s="69"/>
      <c r="D43" s="71">
        <v>-18133.28</v>
      </c>
      <c r="E43" s="75"/>
      <c r="F43" s="70"/>
      <c r="G43" s="70"/>
      <c r="H43" s="68"/>
      <c r="I43" s="71"/>
      <c r="J43" s="71">
        <f t="shared" si="1"/>
        <v>-18133.28</v>
      </c>
      <c r="K43" s="74"/>
    </row>
    <row r="44" spans="1:11" ht="80.25" customHeight="1">
      <c r="A44" s="28" t="s">
        <v>62</v>
      </c>
      <c r="B44" s="9">
        <v>18040200</v>
      </c>
      <c r="C44" s="69"/>
      <c r="D44" s="71">
        <v>-16390.51</v>
      </c>
      <c r="E44" s="75"/>
      <c r="F44" s="70"/>
      <c r="G44" s="70"/>
      <c r="H44" s="68"/>
      <c r="I44" s="71"/>
      <c r="J44" s="71">
        <f t="shared" si="1"/>
        <v>-16390.51</v>
      </c>
      <c r="K44" s="74"/>
    </row>
    <row r="45" spans="1:11" ht="80.25" customHeight="1">
      <c r="A45" s="85" t="s">
        <v>309</v>
      </c>
      <c r="B45" s="9">
        <v>18040500</v>
      </c>
      <c r="C45" s="69"/>
      <c r="D45" s="71">
        <v>-13636</v>
      </c>
      <c r="E45" s="75"/>
      <c r="F45" s="70"/>
      <c r="G45" s="70"/>
      <c r="H45" s="68"/>
      <c r="I45" s="71"/>
      <c r="J45" s="71">
        <f t="shared" si="1"/>
        <v>-13636</v>
      </c>
      <c r="K45" s="74"/>
    </row>
    <row r="46" spans="1:11" ht="108" customHeight="1">
      <c r="A46" s="28" t="s">
        <v>63</v>
      </c>
      <c r="B46" s="9">
        <v>18040600</v>
      </c>
      <c r="C46" s="69"/>
      <c r="D46" s="71">
        <v>-3900.9</v>
      </c>
      <c r="E46" s="75"/>
      <c r="F46" s="70"/>
      <c r="G46" s="70"/>
      <c r="H46" s="68"/>
      <c r="I46" s="71"/>
      <c r="J46" s="71">
        <f t="shared" si="1"/>
        <v>-3900.9</v>
      </c>
      <c r="K46" s="74"/>
    </row>
    <row r="47" spans="1:11" ht="93" customHeight="1">
      <c r="A47" s="28" t="s">
        <v>64</v>
      </c>
      <c r="B47" s="9">
        <v>18040700</v>
      </c>
      <c r="C47" s="69"/>
      <c r="D47" s="71">
        <v>-2934</v>
      </c>
      <c r="E47" s="75"/>
      <c r="F47" s="70"/>
      <c r="G47" s="70"/>
      <c r="H47" s="68"/>
      <c r="I47" s="71"/>
      <c r="J47" s="71">
        <f t="shared" si="1"/>
        <v>-2934</v>
      </c>
      <c r="K47" s="74"/>
    </row>
    <row r="48" spans="1:11" ht="123.75" customHeight="1">
      <c r="A48" s="28" t="s">
        <v>65</v>
      </c>
      <c r="B48" s="9">
        <v>18040800</v>
      </c>
      <c r="C48" s="69"/>
      <c r="D48" s="71">
        <v>-2922</v>
      </c>
      <c r="E48" s="75"/>
      <c r="F48" s="70"/>
      <c r="G48" s="70"/>
      <c r="H48" s="68"/>
      <c r="I48" s="71"/>
      <c r="J48" s="71">
        <f t="shared" si="1"/>
        <v>-2922</v>
      </c>
      <c r="K48" s="74"/>
    </row>
    <row r="49" spans="1:11" ht="110.25" customHeight="1">
      <c r="A49" s="28" t="s">
        <v>66</v>
      </c>
      <c r="B49" s="9">
        <v>18041400</v>
      </c>
      <c r="C49" s="69"/>
      <c r="D49" s="71">
        <v>-1826</v>
      </c>
      <c r="E49" s="75"/>
      <c r="F49" s="70"/>
      <c r="G49" s="70"/>
      <c r="H49" s="68"/>
      <c r="I49" s="71"/>
      <c r="J49" s="71">
        <f t="shared" si="1"/>
        <v>-1826</v>
      </c>
      <c r="K49" s="74"/>
    </row>
    <row r="50" spans="1:11" ht="174.75" customHeight="1" hidden="1">
      <c r="A50" s="77" t="s">
        <v>122</v>
      </c>
      <c r="B50" s="78">
        <v>18041500</v>
      </c>
      <c r="C50" s="79"/>
      <c r="D50" s="79"/>
      <c r="E50" s="80"/>
      <c r="F50" s="81"/>
      <c r="G50" s="79"/>
      <c r="H50" s="82"/>
      <c r="I50" s="83"/>
      <c r="J50" s="83">
        <f t="shared" si="1"/>
        <v>0</v>
      </c>
      <c r="K50" s="84"/>
    </row>
    <row r="51" spans="1:11" ht="29.25" customHeight="1">
      <c r="A51" s="31" t="s">
        <v>67</v>
      </c>
      <c r="B51" s="9">
        <v>18050000</v>
      </c>
      <c r="C51" s="71">
        <f>C53+C54</f>
        <v>163000000</v>
      </c>
      <c r="D51" s="71">
        <f>SUM(D52:D54)</f>
        <v>44658505.79</v>
      </c>
      <c r="E51" s="74">
        <f t="shared" si="0"/>
        <v>27.397856312883434</v>
      </c>
      <c r="F51" s="70"/>
      <c r="G51" s="70"/>
      <c r="H51" s="70"/>
      <c r="I51" s="71">
        <f t="shared" si="1"/>
        <v>163000000</v>
      </c>
      <c r="J51" s="71">
        <f t="shared" si="1"/>
        <v>44658505.79</v>
      </c>
      <c r="K51" s="74">
        <f>J51*100/I51</f>
        <v>27.397856312883434</v>
      </c>
    </row>
    <row r="52" spans="1:11" ht="47.25" customHeight="1">
      <c r="A52" s="28" t="s">
        <v>68</v>
      </c>
      <c r="B52" s="9">
        <v>18050200</v>
      </c>
      <c r="C52" s="69"/>
      <c r="D52" s="71">
        <v>633.56</v>
      </c>
      <c r="E52" s="75"/>
      <c r="F52" s="70"/>
      <c r="G52" s="70"/>
      <c r="H52" s="70"/>
      <c r="I52" s="71"/>
      <c r="J52" s="71">
        <f t="shared" si="1"/>
        <v>633.56</v>
      </c>
      <c r="K52" s="74"/>
    </row>
    <row r="53" spans="1:11" ht="24.75" customHeight="1">
      <c r="A53" s="28" t="s">
        <v>69</v>
      </c>
      <c r="B53" s="9">
        <v>18050300</v>
      </c>
      <c r="C53" s="71">
        <v>39000000</v>
      </c>
      <c r="D53" s="71">
        <v>10648362.36</v>
      </c>
      <c r="E53" s="74">
        <f t="shared" si="0"/>
        <v>27.30349323076923</v>
      </c>
      <c r="F53" s="70"/>
      <c r="G53" s="70"/>
      <c r="H53" s="68"/>
      <c r="I53" s="71">
        <f t="shared" si="1"/>
        <v>39000000</v>
      </c>
      <c r="J53" s="71">
        <f t="shared" si="1"/>
        <v>10648362.36</v>
      </c>
      <c r="K53" s="74">
        <f aca="true" t="shared" si="4" ref="K53:K59">J53*100/I53</f>
        <v>27.30349323076923</v>
      </c>
    </row>
    <row r="54" spans="1:11" ht="26.25" customHeight="1">
      <c r="A54" s="31" t="s">
        <v>70</v>
      </c>
      <c r="B54" s="9">
        <v>18050400</v>
      </c>
      <c r="C54" s="71">
        <v>124000000</v>
      </c>
      <c r="D54" s="71">
        <v>34009509.87</v>
      </c>
      <c r="E54" s="74">
        <f t="shared" si="0"/>
        <v>27.427024088709672</v>
      </c>
      <c r="F54" s="70"/>
      <c r="G54" s="70"/>
      <c r="H54" s="70"/>
      <c r="I54" s="71">
        <f t="shared" si="1"/>
        <v>124000000</v>
      </c>
      <c r="J54" s="71">
        <f t="shared" si="1"/>
        <v>34009509.87</v>
      </c>
      <c r="K54" s="74">
        <f t="shared" si="4"/>
        <v>27.427024088709672</v>
      </c>
    </row>
    <row r="55" spans="1:11" ht="32.25" customHeight="1">
      <c r="A55" s="32" t="s">
        <v>71</v>
      </c>
      <c r="B55" s="6">
        <v>19000000</v>
      </c>
      <c r="C55" s="67"/>
      <c r="D55" s="67"/>
      <c r="E55" s="75"/>
      <c r="F55" s="72">
        <f>F56</f>
        <v>820000</v>
      </c>
      <c r="G55" s="72">
        <f>G56+G60+G61</f>
        <v>228484.18</v>
      </c>
      <c r="H55" s="75">
        <f>G55*100/F55</f>
        <v>27.863924390243902</v>
      </c>
      <c r="I55" s="72">
        <f t="shared" si="1"/>
        <v>820000</v>
      </c>
      <c r="J55" s="72">
        <f t="shared" si="1"/>
        <v>228484.18</v>
      </c>
      <c r="K55" s="75">
        <f t="shared" si="4"/>
        <v>27.863924390243902</v>
      </c>
    </row>
    <row r="56" spans="1:11" ht="26.25" customHeight="1">
      <c r="A56" s="31" t="s">
        <v>72</v>
      </c>
      <c r="B56" s="9">
        <v>19010000</v>
      </c>
      <c r="C56" s="69"/>
      <c r="D56" s="69"/>
      <c r="E56" s="75"/>
      <c r="F56" s="71">
        <f>F57+F58+F59</f>
        <v>820000</v>
      </c>
      <c r="G56" s="71">
        <f>G57+G58+G59</f>
        <v>228206.16999999998</v>
      </c>
      <c r="H56" s="74">
        <f>G56*100/F56</f>
        <v>27.830020731707318</v>
      </c>
      <c r="I56" s="71">
        <f t="shared" si="1"/>
        <v>820000</v>
      </c>
      <c r="J56" s="71">
        <f t="shared" si="1"/>
        <v>228206.16999999998</v>
      </c>
      <c r="K56" s="74">
        <f t="shared" si="4"/>
        <v>27.830020731707318</v>
      </c>
    </row>
    <row r="57" spans="1:11" ht="99" customHeight="1">
      <c r="A57" s="28" t="s">
        <v>73</v>
      </c>
      <c r="B57" s="9">
        <v>19010100</v>
      </c>
      <c r="C57" s="69"/>
      <c r="D57" s="69"/>
      <c r="E57" s="75"/>
      <c r="F57" s="71">
        <v>510000</v>
      </c>
      <c r="G57" s="71">
        <v>149287.61</v>
      </c>
      <c r="H57" s="74">
        <f>G57*100/F57</f>
        <v>29.27208039215686</v>
      </c>
      <c r="I57" s="71">
        <f t="shared" si="1"/>
        <v>510000</v>
      </c>
      <c r="J57" s="71">
        <f t="shared" si="1"/>
        <v>149287.61</v>
      </c>
      <c r="K57" s="74">
        <f t="shared" si="4"/>
        <v>29.27208039215686</v>
      </c>
    </row>
    <row r="58" spans="1:11" ht="96" customHeight="1">
      <c r="A58" s="28" t="s">
        <v>74</v>
      </c>
      <c r="B58" s="9">
        <v>19010200</v>
      </c>
      <c r="C58" s="69"/>
      <c r="D58" s="69"/>
      <c r="E58" s="75"/>
      <c r="F58" s="71">
        <v>170000</v>
      </c>
      <c r="G58" s="71">
        <v>33665.31</v>
      </c>
      <c r="H58" s="74">
        <f>G58*100/F58</f>
        <v>19.803123529411764</v>
      </c>
      <c r="I58" s="71">
        <f t="shared" si="1"/>
        <v>170000</v>
      </c>
      <c r="J58" s="71">
        <f t="shared" si="1"/>
        <v>33665.31</v>
      </c>
      <c r="K58" s="74">
        <f t="shared" si="4"/>
        <v>19.803123529411764</v>
      </c>
    </row>
    <row r="59" spans="1:11" ht="133.5" customHeight="1">
      <c r="A59" s="28" t="s">
        <v>75</v>
      </c>
      <c r="B59" s="9">
        <v>19010300</v>
      </c>
      <c r="C59" s="69"/>
      <c r="D59" s="69"/>
      <c r="E59" s="75"/>
      <c r="F59" s="71">
        <v>140000</v>
      </c>
      <c r="G59" s="71">
        <v>45253.25</v>
      </c>
      <c r="H59" s="74">
        <f>G59*100/F59</f>
        <v>32.32375</v>
      </c>
      <c r="I59" s="71">
        <f t="shared" si="1"/>
        <v>140000</v>
      </c>
      <c r="J59" s="71">
        <f>D59+G59</f>
        <v>45253.25</v>
      </c>
      <c r="K59" s="74">
        <f t="shared" si="4"/>
        <v>32.32375</v>
      </c>
    </row>
    <row r="60" spans="1:11" ht="97.5" customHeight="1">
      <c r="A60" s="28" t="s">
        <v>76</v>
      </c>
      <c r="B60" s="9">
        <v>19050200</v>
      </c>
      <c r="C60" s="69"/>
      <c r="D60" s="69"/>
      <c r="E60" s="75"/>
      <c r="F60" s="70"/>
      <c r="G60" s="71">
        <v>230.31</v>
      </c>
      <c r="H60" s="75"/>
      <c r="I60" s="71"/>
      <c r="J60" s="71">
        <f t="shared" si="1"/>
        <v>230.31</v>
      </c>
      <c r="K60" s="74"/>
    </row>
    <row r="61" spans="1:11" ht="104.25" customHeight="1">
      <c r="A61" s="28" t="s">
        <v>77</v>
      </c>
      <c r="B61" s="9">
        <v>19050300</v>
      </c>
      <c r="C61" s="69"/>
      <c r="D61" s="69"/>
      <c r="E61" s="75"/>
      <c r="F61" s="70"/>
      <c r="G61" s="71">
        <v>47.7</v>
      </c>
      <c r="H61" s="74"/>
      <c r="I61" s="71"/>
      <c r="J61" s="71">
        <f t="shared" si="1"/>
        <v>47.7</v>
      </c>
      <c r="K61" s="74"/>
    </row>
    <row r="62" spans="1:11" ht="35.25" customHeight="1">
      <c r="A62" s="26" t="s">
        <v>78</v>
      </c>
      <c r="B62" s="6">
        <v>20000000</v>
      </c>
      <c r="C62" s="72">
        <f>SUM(C63+C70+C80)</f>
        <v>38379500</v>
      </c>
      <c r="D62" s="72">
        <f>SUM(D63+D70+D80)</f>
        <v>10877164.07</v>
      </c>
      <c r="E62" s="75">
        <f t="shared" si="0"/>
        <v>28.341078101590693</v>
      </c>
      <c r="F62" s="72">
        <f>F80+F88</f>
        <v>32741819</v>
      </c>
      <c r="G62" s="72">
        <f>G63+G70+G80+G88</f>
        <v>12800450.510000002</v>
      </c>
      <c r="H62" s="75">
        <f>G62*100/F62</f>
        <v>39.09511108713906</v>
      </c>
      <c r="I62" s="72">
        <f t="shared" si="1"/>
        <v>71121319</v>
      </c>
      <c r="J62" s="72">
        <f t="shared" si="1"/>
        <v>23677614.580000002</v>
      </c>
      <c r="K62" s="75">
        <f aca="true" t="shared" si="5" ref="K62:K67">J62*100/I62</f>
        <v>33.29186650770636</v>
      </c>
    </row>
    <row r="63" spans="1:11" ht="46.5" customHeight="1">
      <c r="A63" s="26" t="s">
        <v>79</v>
      </c>
      <c r="B63" s="6">
        <v>21000000</v>
      </c>
      <c r="C63" s="72">
        <f>C64+C66+C65</f>
        <v>13366500</v>
      </c>
      <c r="D63" s="72">
        <f>D64+D66+D65</f>
        <v>3675183.54</v>
      </c>
      <c r="E63" s="75">
        <f t="shared" si="0"/>
        <v>27.49548153967007</v>
      </c>
      <c r="F63" s="68"/>
      <c r="G63" s="67"/>
      <c r="H63" s="68"/>
      <c r="I63" s="72">
        <f t="shared" si="1"/>
        <v>13366500</v>
      </c>
      <c r="J63" s="72">
        <f t="shared" si="1"/>
        <v>3675183.54</v>
      </c>
      <c r="K63" s="75">
        <f t="shared" si="5"/>
        <v>27.49548153967007</v>
      </c>
    </row>
    <row r="64" spans="1:11" ht="85.5" customHeight="1">
      <c r="A64" s="28" t="s">
        <v>80</v>
      </c>
      <c r="B64" s="9">
        <v>21010300</v>
      </c>
      <c r="C64" s="71">
        <v>3231500</v>
      </c>
      <c r="D64" s="71">
        <v>638340.39</v>
      </c>
      <c r="E64" s="74">
        <f t="shared" si="0"/>
        <v>19.753686832740215</v>
      </c>
      <c r="F64" s="70"/>
      <c r="G64" s="70"/>
      <c r="H64" s="68"/>
      <c r="I64" s="71">
        <f t="shared" si="1"/>
        <v>3231500</v>
      </c>
      <c r="J64" s="71">
        <f t="shared" si="1"/>
        <v>638340.39</v>
      </c>
      <c r="K64" s="74">
        <f t="shared" si="5"/>
        <v>19.753686832740215</v>
      </c>
    </row>
    <row r="65" spans="1:11" ht="48" customHeight="1">
      <c r="A65" s="28" t="s">
        <v>81</v>
      </c>
      <c r="B65" s="9">
        <v>21050000</v>
      </c>
      <c r="C65" s="71">
        <v>10000000</v>
      </c>
      <c r="D65" s="71">
        <v>2691856.63</v>
      </c>
      <c r="E65" s="74">
        <f t="shared" si="0"/>
        <v>26.9185663</v>
      </c>
      <c r="F65" s="70"/>
      <c r="G65" s="70"/>
      <c r="H65" s="68"/>
      <c r="I65" s="71">
        <f t="shared" si="1"/>
        <v>10000000</v>
      </c>
      <c r="J65" s="71">
        <f t="shared" si="1"/>
        <v>2691856.63</v>
      </c>
      <c r="K65" s="74">
        <f t="shared" si="5"/>
        <v>26.9185663</v>
      </c>
    </row>
    <row r="66" spans="1:11" ht="30" customHeight="1">
      <c r="A66" s="31" t="s">
        <v>82</v>
      </c>
      <c r="B66" s="9">
        <v>21080000</v>
      </c>
      <c r="C66" s="71">
        <f>C67+C69</f>
        <v>135000</v>
      </c>
      <c r="D66" s="71">
        <f>D67+D69+D68</f>
        <v>344986.52</v>
      </c>
      <c r="E66" s="74">
        <f t="shared" si="0"/>
        <v>255.54557037037037</v>
      </c>
      <c r="F66" s="70"/>
      <c r="G66" s="70"/>
      <c r="H66" s="68"/>
      <c r="I66" s="71">
        <f t="shared" si="1"/>
        <v>135000</v>
      </c>
      <c r="J66" s="71">
        <f>D66+G66</f>
        <v>344986.52</v>
      </c>
      <c r="K66" s="74">
        <f t="shared" si="5"/>
        <v>255.54557037037037</v>
      </c>
    </row>
    <row r="67" spans="1:11" ht="41.25" customHeight="1">
      <c r="A67" s="28" t="s">
        <v>83</v>
      </c>
      <c r="B67" s="9">
        <v>21081100</v>
      </c>
      <c r="C67" s="71">
        <v>135000</v>
      </c>
      <c r="D67" s="71">
        <v>42278.08</v>
      </c>
      <c r="E67" s="74">
        <f t="shared" si="0"/>
        <v>31.317096296296295</v>
      </c>
      <c r="F67" s="70"/>
      <c r="G67" s="70"/>
      <c r="H67" s="68"/>
      <c r="I67" s="71">
        <f t="shared" si="1"/>
        <v>135000</v>
      </c>
      <c r="J67" s="71">
        <f>D67+G67</f>
        <v>42278.08</v>
      </c>
      <c r="K67" s="74">
        <f t="shared" si="5"/>
        <v>31.317096296296295</v>
      </c>
    </row>
    <row r="68" spans="1:11" ht="165" customHeight="1">
      <c r="A68" s="28" t="s">
        <v>84</v>
      </c>
      <c r="B68" s="9">
        <v>21080900</v>
      </c>
      <c r="C68" s="69"/>
      <c r="D68" s="71">
        <v>480</v>
      </c>
      <c r="E68" s="75"/>
      <c r="F68" s="70"/>
      <c r="G68" s="70"/>
      <c r="H68" s="75"/>
      <c r="I68" s="71"/>
      <c r="J68" s="71">
        <f>D68+G68</f>
        <v>480</v>
      </c>
      <c r="K68" s="74"/>
    </row>
    <row r="69" spans="1:11" ht="119.25" customHeight="1">
      <c r="A69" s="28" t="s">
        <v>85</v>
      </c>
      <c r="B69" s="9">
        <v>21081500</v>
      </c>
      <c r="C69" s="69"/>
      <c r="D69" s="71">
        <v>302228.44</v>
      </c>
      <c r="E69" s="74"/>
      <c r="F69" s="70"/>
      <c r="G69" s="70"/>
      <c r="H69" s="68"/>
      <c r="I69" s="71"/>
      <c r="J69" s="71">
        <f t="shared" si="1"/>
        <v>302228.44</v>
      </c>
      <c r="K69" s="74"/>
    </row>
    <row r="70" spans="1:11" ht="77.25" customHeight="1">
      <c r="A70" s="27" t="s">
        <v>86</v>
      </c>
      <c r="B70" s="6">
        <v>22000000</v>
      </c>
      <c r="C70" s="72">
        <f>C75+C72+C76+C71+C73+C74</f>
        <v>22513000</v>
      </c>
      <c r="D70" s="72">
        <f>D75+D72+D71+D73+D74+D76</f>
        <v>5917504.0200000005</v>
      </c>
      <c r="E70" s="75">
        <f t="shared" si="0"/>
        <v>26.28483107537867</v>
      </c>
      <c r="F70" s="68"/>
      <c r="G70" s="68"/>
      <c r="H70" s="68"/>
      <c r="I70" s="72">
        <f t="shared" si="1"/>
        <v>22513000</v>
      </c>
      <c r="J70" s="72">
        <f t="shared" si="1"/>
        <v>5917504.0200000005</v>
      </c>
      <c r="K70" s="75">
        <f aca="true" t="shared" si="6" ref="K70:K79">J70*100/I70</f>
        <v>26.28483107537867</v>
      </c>
    </row>
    <row r="71" spans="1:11" ht="77.25" customHeight="1">
      <c r="A71" s="28" t="s">
        <v>87</v>
      </c>
      <c r="B71" s="9">
        <v>22010300</v>
      </c>
      <c r="C71" s="71">
        <v>300000</v>
      </c>
      <c r="D71" s="71">
        <v>120488</v>
      </c>
      <c r="E71" s="74">
        <f t="shared" si="0"/>
        <v>40.16266666666667</v>
      </c>
      <c r="F71" s="70"/>
      <c r="G71" s="70"/>
      <c r="H71" s="70"/>
      <c r="I71" s="71">
        <f t="shared" si="1"/>
        <v>300000</v>
      </c>
      <c r="J71" s="71">
        <f t="shared" si="1"/>
        <v>120488</v>
      </c>
      <c r="K71" s="74">
        <f t="shared" si="6"/>
        <v>40.16266666666667</v>
      </c>
    </row>
    <row r="72" spans="1:11" ht="54.75" customHeight="1">
      <c r="A72" s="28" t="s">
        <v>88</v>
      </c>
      <c r="B72" s="9">
        <v>22012500</v>
      </c>
      <c r="C72" s="71">
        <v>11000000</v>
      </c>
      <c r="D72" s="71">
        <v>3398522.72</v>
      </c>
      <c r="E72" s="74">
        <f t="shared" si="0"/>
        <v>30.89566109090909</v>
      </c>
      <c r="F72" s="68"/>
      <c r="G72" s="68"/>
      <c r="H72" s="68"/>
      <c r="I72" s="71">
        <f t="shared" si="1"/>
        <v>11000000</v>
      </c>
      <c r="J72" s="71">
        <f t="shared" si="1"/>
        <v>3398522.72</v>
      </c>
      <c r="K72" s="74">
        <f t="shared" si="6"/>
        <v>30.89566109090909</v>
      </c>
    </row>
    <row r="73" spans="1:11" ht="75.75" customHeight="1">
      <c r="A73" s="28" t="s">
        <v>89</v>
      </c>
      <c r="B73" s="9">
        <v>22012600</v>
      </c>
      <c r="C73" s="71">
        <v>300000</v>
      </c>
      <c r="D73" s="71">
        <v>175231</v>
      </c>
      <c r="E73" s="74">
        <f t="shared" si="0"/>
        <v>58.410333333333334</v>
      </c>
      <c r="F73" s="68"/>
      <c r="G73" s="68"/>
      <c r="H73" s="68"/>
      <c r="I73" s="71">
        <f t="shared" si="1"/>
        <v>300000</v>
      </c>
      <c r="J73" s="71">
        <f t="shared" si="1"/>
        <v>175231</v>
      </c>
      <c r="K73" s="74">
        <f t="shared" si="6"/>
        <v>58.410333333333334</v>
      </c>
    </row>
    <row r="74" spans="1:11" ht="174.75" customHeight="1">
      <c r="A74" s="28" t="s">
        <v>90</v>
      </c>
      <c r="B74" s="9">
        <v>22012900</v>
      </c>
      <c r="C74" s="71">
        <v>300000</v>
      </c>
      <c r="D74" s="71">
        <v>15942</v>
      </c>
      <c r="E74" s="74">
        <f t="shared" si="0"/>
        <v>5.314</v>
      </c>
      <c r="F74" s="68"/>
      <c r="G74" s="68"/>
      <c r="H74" s="68"/>
      <c r="I74" s="71">
        <f t="shared" si="1"/>
        <v>300000</v>
      </c>
      <c r="J74" s="71">
        <f t="shared" si="1"/>
        <v>15942</v>
      </c>
      <c r="K74" s="74">
        <f t="shared" si="6"/>
        <v>5.314</v>
      </c>
    </row>
    <row r="75" spans="1:11" ht="93" customHeight="1">
      <c r="A75" s="28" t="s">
        <v>91</v>
      </c>
      <c r="B75" s="9">
        <v>22080400</v>
      </c>
      <c r="C75" s="71">
        <v>10463000</v>
      </c>
      <c r="D75" s="71">
        <v>2153847.84</v>
      </c>
      <c r="E75" s="74">
        <f t="shared" si="0"/>
        <v>20.585375513714997</v>
      </c>
      <c r="F75" s="70"/>
      <c r="G75" s="70"/>
      <c r="H75" s="68"/>
      <c r="I75" s="71">
        <f t="shared" si="1"/>
        <v>10463000</v>
      </c>
      <c r="J75" s="71">
        <f t="shared" si="1"/>
        <v>2153847.84</v>
      </c>
      <c r="K75" s="74">
        <f t="shared" si="6"/>
        <v>20.585375513714997</v>
      </c>
    </row>
    <row r="76" spans="1:11" ht="27" customHeight="1">
      <c r="A76" s="32" t="s">
        <v>92</v>
      </c>
      <c r="B76" s="6">
        <v>22090000</v>
      </c>
      <c r="C76" s="72">
        <f>C77+C78+C79</f>
        <v>150000</v>
      </c>
      <c r="D76" s="72">
        <f>D77+D79+D78</f>
        <v>53472.46</v>
      </c>
      <c r="E76" s="75">
        <f t="shared" si="0"/>
        <v>35.64830666666667</v>
      </c>
      <c r="F76" s="68"/>
      <c r="G76" s="68"/>
      <c r="H76" s="68"/>
      <c r="I76" s="72">
        <f t="shared" si="1"/>
        <v>150000</v>
      </c>
      <c r="J76" s="72">
        <f>D76+G76</f>
        <v>53472.46</v>
      </c>
      <c r="K76" s="75">
        <f t="shared" si="6"/>
        <v>35.64830666666667</v>
      </c>
    </row>
    <row r="77" spans="1:11" ht="97.5" customHeight="1">
      <c r="A77" s="28" t="s">
        <v>93</v>
      </c>
      <c r="B77" s="9">
        <v>22090100</v>
      </c>
      <c r="C77" s="71">
        <v>43600</v>
      </c>
      <c r="D77" s="71">
        <v>20067.08</v>
      </c>
      <c r="E77" s="74">
        <f t="shared" si="0"/>
        <v>46.0254128440367</v>
      </c>
      <c r="F77" s="70"/>
      <c r="G77" s="70"/>
      <c r="H77" s="68"/>
      <c r="I77" s="71">
        <f t="shared" si="1"/>
        <v>43600</v>
      </c>
      <c r="J77" s="71">
        <f t="shared" si="1"/>
        <v>20067.08</v>
      </c>
      <c r="K77" s="74">
        <f t="shared" si="6"/>
        <v>46.0254128440367</v>
      </c>
    </row>
    <row r="78" spans="1:11" ht="50.25" customHeight="1">
      <c r="A78" s="28" t="s">
        <v>94</v>
      </c>
      <c r="B78" s="9">
        <v>22090200</v>
      </c>
      <c r="C78" s="71">
        <v>20000</v>
      </c>
      <c r="D78" s="71">
        <v>805.2</v>
      </c>
      <c r="E78" s="74">
        <f t="shared" si="0"/>
        <v>4.026</v>
      </c>
      <c r="F78" s="70"/>
      <c r="G78" s="70"/>
      <c r="H78" s="68"/>
      <c r="I78" s="71">
        <f t="shared" si="1"/>
        <v>20000</v>
      </c>
      <c r="J78" s="71">
        <f t="shared" si="1"/>
        <v>805.2</v>
      </c>
      <c r="K78" s="74">
        <f t="shared" si="6"/>
        <v>4.026</v>
      </c>
    </row>
    <row r="79" spans="1:11" ht="90.75" customHeight="1">
      <c r="A79" s="28" t="s">
        <v>95</v>
      </c>
      <c r="B79" s="9">
        <v>22090400</v>
      </c>
      <c r="C79" s="71">
        <v>86400</v>
      </c>
      <c r="D79" s="71">
        <v>32600.18</v>
      </c>
      <c r="E79" s="74">
        <f>D79*100/C79</f>
        <v>37.731689814814814</v>
      </c>
      <c r="F79" s="70"/>
      <c r="G79" s="70"/>
      <c r="H79" s="68"/>
      <c r="I79" s="71">
        <f t="shared" si="1"/>
        <v>86400</v>
      </c>
      <c r="J79" s="71">
        <f t="shared" si="1"/>
        <v>32600.18</v>
      </c>
      <c r="K79" s="74">
        <f t="shared" si="6"/>
        <v>37.731689814814814</v>
      </c>
    </row>
    <row r="80" spans="1:11" ht="29.25" customHeight="1">
      <c r="A80" s="32" t="s">
        <v>96</v>
      </c>
      <c r="B80" s="6">
        <v>24000000</v>
      </c>
      <c r="C80" s="72">
        <f>SUM(C81)</f>
        <v>2500000</v>
      </c>
      <c r="D80" s="72">
        <f>SUM(D81)</f>
        <v>1284476.51</v>
      </c>
      <c r="E80" s="75">
        <f>D80*100/C80</f>
        <v>51.3790604</v>
      </c>
      <c r="F80" s="72">
        <f>F85+F87</f>
        <v>1508419</v>
      </c>
      <c r="G80" s="72">
        <f>G81+G87+G86+G84</f>
        <v>1078484.71</v>
      </c>
      <c r="H80" s="75">
        <f>G80*100/F80</f>
        <v>71.49768797661658</v>
      </c>
      <c r="I80" s="72">
        <f t="shared" si="1"/>
        <v>4008419</v>
      </c>
      <c r="J80" s="72">
        <f t="shared" si="1"/>
        <v>2362961.2199999997</v>
      </c>
      <c r="K80" s="75">
        <f>J80*100/I80</f>
        <v>58.9499555809909</v>
      </c>
    </row>
    <row r="81" spans="1:11" ht="35.25" customHeight="1">
      <c r="A81" s="31" t="s">
        <v>82</v>
      </c>
      <c r="B81" s="9">
        <v>24060000</v>
      </c>
      <c r="C81" s="71">
        <f>C82</f>
        <v>2500000</v>
      </c>
      <c r="D81" s="71">
        <f>D82</f>
        <v>1284476.51</v>
      </c>
      <c r="E81" s="74">
        <f>D81*100/C81</f>
        <v>51.3790604</v>
      </c>
      <c r="F81" s="70"/>
      <c r="G81" s="71">
        <f>G83</f>
        <v>713.6</v>
      </c>
      <c r="H81" s="68"/>
      <c r="I81" s="71">
        <f t="shared" si="1"/>
        <v>2500000</v>
      </c>
      <c r="J81" s="71">
        <f t="shared" si="1"/>
        <v>1285190.11</v>
      </c>
      <c r="K81" s="74">
        <f>J81*100/I81</f>
        <v>51.407604400000004</v>
      </c>
    </row>
    <row r="82" spans="1:11" ht="37.5" customHeight="1">
      <c r="A82" s="31" t="s">
        <v>82</v>
      </c>
      <c r="B82" s="9">
        <v>24060300</v>
      </c>
      <c r="C82" s="71">
        <v>2500000</v>
      </c>
      <c r="D82" s="71">
        <v>1284476.51</v>
      </c>
      <c r="E82" s="74">
        <f>D82*100/C82</f>
        <v>51.3790604</v>
      </c>
      <c r="F82" s="70"/>
      <c r="G82" s="70"/>
      <c r="H82" s="68"/>
      <c r="I82" s="71">
        <f t="shared" si="1"/>
        <v>2500000</v>
      </c>
      <c r="J82" s="71">
        <f t="shared" si="1"/>
        <v>1284476.51</v>
      </c>
      <c r="K82" s="74">
        <f>J82*100/I82</f>
        <v>51.3790604</v>
      </c>
    </row>
    <row r="83" spans="1:11" ht="145.5" customHeight="1">
      <c r="A83" s="28" t="s">
        <v>97</v>
      </c>
      <c r="B83" s="9">
        <v>24062100</v>
      </c>
      <c r="C83" s="69"/>
      <c r="D83" s="69"/>
      <c r="E83" s="75"/>
      <c r="F83" s="70"/>
      <c r="G83" s="71">
        <v>713.6</v>
      </c>
      <c r="H83" s="68"/>
      <c r="I83" s="71"/>
      <c r="J83" s="71">
        <f t="shared" si="1"/>
        <v>713.6</v>
      </c>
      <c r="K83" s="74"/>
    </row>
    <row r="84" spans="1:11" ht="64.5" customHeight="1">
      <c r="A84" s="28" t="s">
        <v>98</v>
      </c>
      <c r="B84" s="9">
        <v>24110700</v>
      </c>
      <c r="C84" s="69"/>
      <c r="D84" s="69"/>
      <c r="E84" s="75"/>
      <c r="F84" s="70"/>
      <c r="G84" s="71">
        <v>24.22</v>
      </c>
      <c r="H84" s="68"/>
      <c r="I84" s="71"/>
      <c r="J84" s="71">
        <f t="shared" si="1"/>
        <v>24.22</v>
      </c>
      <c r="K84" s="74"/>
    </row>
    <row r="85" spans="1:11" ht="48.75" customHeight="1">
      <c r="A85" s="31" t="s">
        <v>99</v>
      </c>
      <c r="B85" s="9">
        <v>24110000</v>
      </c>
      <c r="C85" s="69"/>
      <c r="D85" s="69"/>
      <c r="E85" s="75"/>
      <c r="F85" s="71">
        <f>F86</f>
        <v>8419</v>
      </c>
      <c r="G85" s="69"/>
      <c r="H85" s="70"/>
      <c r="I85" s="71">
        <f t="shared" si="1"/>
        <v>8419</v>
      </c>
      <c r="J85" s="71"/>
      <c r="K85" s="74"/>
    </row>
    <row r="86" spans="1:11" ht="155.25" customHeight="1">
      <c r="A86" s="28" t="s">
        <v>100</v>
      </c>
      <c r="B86" s="9">
        <v>24110900</v>
      </c>
      <c r="C86" s="69"/>
      <c r="D86" s="69"/>
      <c r="E86" s="75"/>
      <c r="F86" s="71">
        <v>8419</v>
      </c>
      <c r="G86" s="71">
        <v>5665.89</v>
      </c>
      <c r="H86" s="74">
        <f>G86*100/F86</f>
        <v>67.29884784416201</v>
      </c>
      <c r="I86" s="71">
        <f t="shared" si="1"/>
        <v>8419</v>
      </c>
      <c r="J86" s="71">
        <f t="shared" si="1"/>
        <v>5665.89</v>
      </c>
      <c r="K86" s="74">
        <f>J86*100/I86</f>
        <v>67.29884784416201</v>
      </c>
    </row>
    <row r="87" spans="1:11" ht="86.25" customHeight="1">
      <c r="A87" s="28" t="s">
        <v>101</v>
      </c>
      <c r="B87" s="9">
        <v>24170000</v>
      </c>
      <c r="C87" s="69"/>
      <c r="D87" s="69"/>
      <c r="E87" s="75"/>
      <c r="F87" s="71">
        <v>1500000</v>
      </c>
      <c r="G87" s="71">
        <v>1072081</v>
      </c>
      <c r="H87" s="74">
        <f>G87*100/F87</f>
        <v>71.47206666666666</v>
      </c>
      <c r="I87" s="71">
        <f t="shared" si="1"/>
        <v>1500000</v>
      </c>
      <c r="J87" s="71">
        <f t="shared" si="1"/>
        <v>1072081</v>
      </c>
      <c r="K87" s="74">
        <f>J87*100/I87</f>
        <v>71.47206666666666</v>
      </c>
    </row>
    <row r="88" spans="1:11" ht="48" customHeight="1">
      <c r="A88" s="27" t="s">
        <v>102</v>
      </c>
      <c r="B88" s="6">
        <v>25000000</v>
      </c>
      <c r="C88" s="67"/>
      <c r="D88" s="67"/>
      <c r="E88" s="75"/>
      <c r="F88" s="72">
        <f>F89+F90</f>
        <v>31233400</v>
      </c>
      <c r="G88" s="72">
        <f>G89+G90</f>
        <v>11721965.8</v>
      </c>
      <c r="H88" s="75">
        <f>G88*100/F88</f>
        <v>37.53022661637862</v>
      </c>
      <c r="I88" s="72">
        <f t="shared" si="1"/>
        <v>31233400</v>
      </c>
      <c r="J88" s="72">
        <f t="shared" si="1"/>
        <v>11721965.8</v>
      </c>
      <c r="K88" s="75">
        <f>J88*100/I88</f>
        <v>37.53022661637862</v>
      </c>
    </row>
    <row r="89" spans="1:11" ht="92.25" customHeight="1">
      <c r="A89" s="28" t="s">
        <v>103</v>
      </c>
      <c r="B89" s="9">
        <v>25010000</v>
      </c>
      <c r="C89" s="69"/>
      <c r="D89" s="69"/>
      <c r="E89" s="75"/>
      <c r="F89" s="71">
        <v>31233400</v>
      </c>
      <c r="G89" s="71">
        <v>8355599.47</v>
      </c>
      <c r="H89" s="74">
        <f>G89*100/F89</f>
        <v>26.752129034943362</v>
      </c>
      <c r="I89" s="71">
        <f t="shared" si="1"/>
        <v>31233400</v>
      </c>
      <c r="J89" s="71">
        <f t="shared" si="1"/>
        <v>8355599.47</v>
      </c>
      <c r="K89" s="74">
        <f>J89*100/I89</f>
        <v>26.752129034943362</v>
      </c>
    </row>
    <row r="90" spans="1:11" ht="54" customHeight="1">
      <c r="A90" s="28" t="s">
        <v>104</v>
      </c>
      <c r="B90" s="9">
        <v>25020000</v>
      </c>
      <c r="C90" s="69"/>
      <c r="D90" s="69"/>
      <c r="E90" s="75"/>
      <c r="F90" s="70"/>
      <c r="G90" s="71">
        <v>3366366.33</v>
      </c>
      <c r="H90" s="70"/>
      <c r="I90" s="71"/>
      <c r="J90" s="71">
        <f>D90+G90</f>
        <v>3366366.33</v>
      </c>
      <c r="K90" s="74"/>
    </row>
    <row r="91" spans="1:11" ht="27.75" customHeight="1">
      <c r="A91" s="32" t="s">
        <v>105</v>
      </c>
      <c r="B91" s="6">
        <v>30000000</v>
      </c>
      <c r="C91" s="67"/>
      <c r="D91" s="72">
        <f>D92+D96</f>
        <v>7458.110000000001</v>
      </c>
      <c r="E91" s="75"/>
      <c r="F91" s="72">
        <f>F95+F96</f>
        <v>19690000</v>
      </c>
      <c r="G91" s="72">
        <f>G95+G96</f>
        <v>1708891.6</v>
      </c>
      <c r="H91" s="75">
        <f>G91*100/F91</f>
        <v>8.678982224479432</v>
      </c>
      <c r="I91" s="72">
        <f t="shared" si="1"/>
        <v>19690000</v>
      </c>
      <c r="J91" s="72">
        <f t="shared" si="1"/>
        <v>1716349.7100000002</v>
      </c>
      <c r="K91" s="75">
        <f>J91*100/I91</f>
        <v>8.716859878110718</v>
      </c>
    </row>
    <row r="92" spans="1:11" ht="58.5" customHeight="1">
      <c r="A92" s="28" t="s">
        <v>106</v>
      </c>
      <c r="B92" s="9">
        <v>31000000</v>
      </c>
      <c r="C92" s="69"/>
      <c r="D92" s="71">
        <f>D93+D94</f>
        <v>7458.110000000001</v>
      </c>
      <c r="E92" s="75"/>
      <c r="F92" s="71">
        <f>F95</f>
        <v>14000000</v>
      </c>
      <c r="G92" s="71">
        <f>G95</f>
        <v>1015275.5</v>
      </c>
      <c r="H92" s="75">
        <f>G92*100/F92</f>
        <v>7.251967857142857</v>
      </c>
      <c r="I92" s="71">
        <f t="shared" si="1"/>
        <v>14000000</v>
      </c>
      <c r="J92" s="71">
        <f t="shared" si="1"/>
        <v>1022733.61</v>
      </c>
      <c r="K92" s="74">
        <f>J92*100/I92</f>
        <v>7.305240071428571</v>
      </c>
    </row>
    <row r="93" spans="1:11" ht="118.5" customHeight="1">
      <c r="A93" s="28" t="s">
        <v>107</v>
      </c>
      <c r="B93" s="9">
        <v>31010200</v>
      </c>
      <c r="C93" s="69"/>
      <c r="D93" s="71">
        <v>5701.81</v>
      </c>
      <c r="E93" s="75"/>
      <c r="F93" s="70"/>
      <c r="G93" s="70"/>
      <c r="H93" s="68"/>
      <c r="I93" s="71"/>
      <c r="J93" s="71">
        <f t="shared" si="1"/>
        <v>5701.81</v>
      </c>
      <c r="K93" s="74"/>
    </row>
    <row r="94" spans="1:11" ht="67.5" customHeight="1">
      <c r="A94" s="28" t="s">
        <v>108</v>
      </c>
      <c r="B94" s="9">
        <v>31020000</v>
      </c>
      <c r="C94" s="69"/>
      <c r="D94" s="71">
        <v>1756.3</v>
      </c>
      <c r="E94" s="75"/>
      <c r="F94" s="70"/>
      <c r="G94" s="70"/>
      <c r="H94" s="68"/>
      <c r="I94" s="71"/>
      <c r="J94" s="71">
        <f t="shared" si="1"/>
        <v>1756.3</v>
      </c>
      <c r="K94" s="74"/>
    </row>
    <row r="95" spans="1:11" ht="75">
      <c r="A95" s="28" t="s">
        <v>109</v>
      </c>
      <c r="B95" s="9">
        <v>31030000</v>
      </c>
      <c r="C95" s="69"/>
      <c r="D95" s="69"/>
      <c r="E95" s="75"/>
      <c r="F95" s="71">
        <v>14000000</v>
      </c>
      <c r="G95" s="71">
        <v>1015275.5</v>
      </c>
      <c r="H95" s="74">
        <f>G95*100/F95</f>
        <v>7.251967857142857</v>
      </c>
      <c r="I95" s="71">
        <f t="shared" si="1"/>
        <v>14000000</v>
      </c>
      <c r="J95" s="71">
        <f t="shared" si="1"/>
        <v>1015275.5</v>
      </c>
      <c r="K95" s="74">
        <f aca="true" t="shared" si="7" ref="K95:K109">J95*100/I95</f>
        <v>7.251967857142857</v>
      </c>
    </row>
    <row r="96" spans="1:11" ht="49.5" customHeight="1">
      <c r="A96" s="28" t="s">
        <v>110</v>
      </c>
      <c r="B96" s="9">
        <v>33000000</v>
      </c>
      <c r="C96" s="69"/>
      <c r="D96" s="69"/>
      <c r="E96" s="75"/>
      <c r="F96" s="71">
        <f>F97</f>
        <v>5690000</v>
      </c>
      <c r="G96" s="71">
        <f>G97</f>
        <v>693616.1</v>
      </c>
      <c r="H96" s="74">
        <f>G96*100/F96</f>
        <v>12.190089630931459</v>
      </c>
      <c r="I96" s="71">
        <f t="shared" si="1"/>
        <v>5690000</v>
      </c>
      <c r="J96" s="71">
        <f>D96+G96</f>
        <v>693616.1</v>
      </c>
      <c r="K96" s="74">
        <f t="shared" si="7"/>
        <v>12.190089630931459</v>
      </c>
    </row>
    <row r="97" spans="1:11" ht="29.25" customHeight="1">
      <c r="A97" s="31" t="s">
        <v>111</v>
      </c>
      <c r="B97" s="9">
        <v>33010000</v>
      </c>
      <c r="C97" s="69"/>
      <c r="D97" s="69"/>
      <c r="E97" s="75"/>
      <c r="F97" s="71">
        <v>5690000</v>
      </c>
      <c r="G97" s="71">
        <v>693616.1</v>
      </c>
      <c r="H97" s="74">
        <f>G97*100/F97</f>
        <v>12.190089630931459</v>
      </c>
      <c r="I97" s="71">
        <f t="shared" si="1"/>
        <v>5690000</v>
      </c>
      <c r="J97" s="71">
        <f t="shared" si="1"/>
        <v>693616.1</v>
      </c>
      <c r="K97" s="74">
        <f t="shared" si="7"/>
        <v>12.190089630931459</v>
      </c>
    </row>
    <row r="98" spans="1:11" ht="19.5" customHeight="1">
      <c r="A98" s="6" t="s">
        <v>112</v>
      </c>
      <c r="B98" s="6">
        <v>90010100</v>
      </c>
      <c r="C98" s="72">
        <f>C10+C62+C91</f>
        <v>1214959500</v>
      </c>
      <c r="D98" s="72">
        <f>D10+D62+D91</f>
        <v>281694108.59</v>
      </c>
      <c r="E98" s="75">
        <f aca="true" t="shared" si="8" ref="E98:E109">D98*100/C98</f>
        <v>23.18547314457807</v>
      </c>
      <c r="F98" s="72">
        <f>F10+F62+F91</f>
        <v>53251819</v>
      </c>
      <c r="G98" s="72">
        <f>G10+G62+G91</f>
        <v>14737888.830000002</v>
      </c>
      <c r="H98" s="75">
        <f>G98*100/F98</f>
        <v>27.67584113887265</v>
      </c>
      <c r="I98" s="72">
        <f t="shared" si="1"/>
        <v>1268211319</v>
      </c>
      <c r="J98" s="72">
        <f>D98+G98</f>
        <v>296431997.41999996</v>
      </c>
      <c r="K98" s="75">
        <f t="shared" si="7"/>
        <v>23.374022371424676</v>
      </c>
    </row>
    <row r="99" spans="1:11" ht="40.5" customHeight="1">
      <c r="A99" s="32" t="s">
        <v>113</v>
      </c>
      <c r="B99" s="6">
        <v>40000000</v>
      </c>
      <c r="C99" s="72">
        <f>C100</f>
        <v>1182457162</v>
      </c>
      <c r="D99" s="72">
        <f>D100</f>
        <v>465795234.84999996</v>
      </c>
      <c r="E99" s="75">
        <f t="shared" si="8"/>
        <v>39.39214457986428</v>
      </c>
      <c r="F99" s="72">
        <f>F100</f>
        <v>1350000</v>
      </c>
      <c r="G99" s="67"/>
      <c r="H99" s="68"/>
      <c r="I99" s="72">
        <f t="shared" si="1"/>
        <v>1183807162</v>
      </c>
      <c r="J99" s="72">
        <f t="shared" si="1"/>
        <v>465795234.84999996</v>
      </c>
      <c r="K99" s="75">
        <f t="shared" si="7"/>
        <v>39.347222233649575</v>
      </c>
    </row>
    <row r="100" spans="1:11" ht="21.75" customHeight="1">
      <c r="A100" s="32" t="s">
        <v>114</v>
      </c>
      <c r="B100" s="6">
        <v>41030000</v>
      </c>
      <c r="C100" s="72">
        <f>SUM(C101:C107)</f>
        <v>1182457162</v>
      </c>
      <c r="D100" s="72">
        <f>SUM(D101:D107)</f>
        <v>465795234.84999996</v>
      </c>
      <c r="E100" s="75">
        <f t="shared" si="8"/>
        <v>39.39214457986428</v>
      </c>
      <c r="F100" s="72">
        <f>SUM(F101:F107)</f>
        <v>1350000</v>
      </c>
      <c r="G100" s="67"/>
      <c r="H100" s="68"/>
      <c r="I100" s="72">
        <f t="shared" si="1"/>
        <v>1183807162</v>
      </c>
      <c r="J100" s="72">
        <f>D100+G100</f>
        <v>465795234.84999996</v>
      </c>
      <c r="K100" s="75">
        <f t="shared" si="7"/>
        <v>39.347222233649575</v>
      </c>
    </row>
    <row r="101" spans="1:11" ht="206.25" customHeight="1">
      <c r="A101" s="28" t="s">
        <v>123</v>
      </c>
      <c r="B101" s="9">
        <v>41030600</v>
      </c>
      <c r="C101" s="71">
        <v>312006000</v>
      </c>
      <c r="D101" s="71">
        <v>74542551.32</v>
      </c>
      <c r="E101" s="74">
        <f t="shared" si="8"/>
        <v>23.89138392210406</v>
      </c>
      <c r="F101" s="70"/>
      <c r="G101" s="70"/>
      <c r="H101" s="68"/>
      <c r="I101" s="71">
        <f t="shared" si="1"/>
        <v>312006000</v>
      </c>
      <c r="J101" s="71">
        <f t="shared" si="1"/>
        <v>74542551.32</v>
      </c>
      <c r="K101" s="74">
        <f t="shared" si="7"/>
        <v>23.89138392210406</v>
      </c>
    </row>
    <row r="102" spans="1:11" ht="243.75" customHeight="1">
      <c r="A102" s="28" t="s">
        <v>115</v>
      </c>
      <c r="B102" s="9">
        <v>41030800</v>
      </c>
      <c r="C102" s="71">
        <v>347965900</v>
      </c>
      <c r="D102" s="71">
        <v>266560148.32</v>
      </c>
      <c r="E102" s="74">
        <f t="shared" si="8"/>
        <v>76.60525020411482</v>
      </c>
      <c r="F102" s="70"/>
      <c r="G102" s="70"/>
      <c r="H102" s="68"/>
      <c r="I102" s="71">
        <f t="shared" si="1"/>
        <v>347965900</v>
      </c>
      <c r="J102" s="71">
        <f t="shared" si="1"/>
        <v>266560148.32</v>
      </c>
      <c r="K102" s="74">
        <f t="shared" si="7"/>
        <v>76.60525020411482</v>
      </c>
    </row>
    <row r="103" spans="1:11" ht="140.25" customHeight="1">
      <c r="A103" s="28" t="s">
        <v>5</v>
      </c>
      <c r="B103" s="9">
        <v>41031000</v>
      </c>
      <c r="C103" s="71">
        <v>239100</v>
      </c>
      <c r="D103" s="71">
        <v>13803.9</v>
      </c>
      <c r="E103" s="74">
        <f t="shared" si="8"/>
        <v>5.7732747804266</v>
      </c>
      <c r="F103" s="70"/>
      <c r="G103" s="70"/>
      <c r="H103" s="68"/>
      <c r="I103" s="71">
        <f t="shared" si="1"/>
        <v>239100</v>
      </c>
      <c r="J103" s="71">
        <f>D103+G103</f>
        <v>13803.9</v>
      </c>
      <c r="K103" s="74">
        <f t="shared" si="7"/>
        <v>5.7732747804266</v>
      </c>
    </row>
    <row r="104" spans="1:11" ht="69" customHeight="1">
      <c r="A104" s="28" t="s">
        <v>116</v>
      </c>
      <c r="B104" s="9">
        <v>41033900</v>
      </c>
      <c r="C104" s="71">
        <v>297953600</v>
      </c>
      <c r="D104" s="71">
        <v>68804300</v>
      </c>
      <c r="E104" s="74">
        <f t="shared" si="8"/>
        <v>23.092286852718008</v>
      </c>
      <c r="F104" s="70"/>
      <c r="G104" s="70"/>
      <c r="H104" s="70"/>
      <c r="I104" s="71">
        <f t="shared" si="1"/>
        <v>297953600</v>
      </c>
      <c r="J104" s="71">
        <f t="shared" si="1"/>
        <v>68804300</v>
      </c>
      <c r="K104" s="74">
        <f t="shared" si="7"/>
        <v>23.092286852718008</v>
      </c>
    </row>
    <row r="105" spans="1:11" ht="78.75" customHeight="1">
      <c r="A105" s="28" t="s">
        <v>117</v>
      </c>
      <c r="B105" s="9">
        <v>41034200</v>
      </c>
      <c r="C105" s="71">
        <v>220882900</v>
      </c>
      <c r="D105" s="71">
        <v>55201000</v>
      </c>
      <c r="E105" s="74">
        <f t="shared" si="8"/>
        <v>24.991069928908033</v>
      </c>
      <c r="F105" s="70"/>
      <c r="G105" s="70"/>
      <c r="H105" s="70"/>
      <c r="I105" s="71">
        <f t="shared" si="1"/>
        <v>220882900</v>
      </c>
      <c r="J105" s="71">
        <f t="shared" si="1"/>
        <v>55201000</v>
      </c>
      <c r="K105" s="74">
        <f t="shared" si="7"/>
        <v>24.991069928908033</v>
      </c>
    </row>
    <row r="106" spans="1:11" ht="82.5" customHeight="1">
      <c r="A106" s="28" t="s">
        <v>7</v>
      </c>
      <c r="B106" s="9">
        <v>41035000</v>
      </c>
      <c r="C106" s="71">
        <v>129262</v>
      </c>
      <c r="D106" s="69"/>
      <c r="E106" s="74"/>
      <c r="F106" s="71">
        <v>1350000</v>
      </c>
      <c r="G106" s="69"/>
      <c r="H106" s="70"/>
      <c r="I106" s="71">
        <f t="shared" si="1"/>
        <v>1479262</v>
      </c>
      <c r="J106" s="71"/>
      <c r="K106" s="74"/>
    </row>
    <row r="107" spans="1:11" ht="294" customHeight="1">
      <c r="A107" s="28" t="s">
        <v>312</v>
      </c>
      <c r="B107" s="9">
        <v>41035800</v>
      </c>
      <c r="C107" s="71">
        <v>3280400</v>
      </c>
      <c r="D107" s="71">
        <v>673431.31</v>
      </c>
      <c r="E107" s="74">
        <f t="shared" si="8"/>
        <v>20.528938848920863</v>
      </c>
      <c r="F107" s="70"/>
      <c r="G107" s="70"/>
      <c r="H107" s="68"/>
      <c r="I107" s="71">
        <f>C107+F107</f>
        <v>3280400</v>
      </c>
      <c r="J107" s="71">
        <f>D107+G107</f>
        <v>673431.31</v>
      </c>
      <c r="K107" s="74">
        <f>J107*100/I107</f>
        <v>20.528938848920863</v>
      </c>
    </row>
    <row r="108" spans="1:11" ht="56.25" customHeight="1">
      <c r="A108" s="6" t="s">
        <v>118</v>
      </c>
      <c r="B108" s="6">
        <v>90010200</v>
      </c>
      <c r="C108" s="72">
        <f>C98+C99</f>
        <v>2397416662</v>
      </c>
      <c r="D108" s="72">
        <f>D98+D99</f>
        <v>747489343.4399999</v>
      </c>
      <c r="E108" s="75">
        <f t="shared" si="8"/>
        <v>31.178950046022496</v>
      </c>
      <c r="F108" s="72">
        <f>F98+F100</f>
        <v>54601819</v>
      </c>
      <c r="G108" s="72">
        <f>G98+G100</f>
        <v>14737888.830000002</v>
      </c>
      <c r="H108" s="75">
        <f>G108*100/F108</f>
        <v>26.991571159927844</v>
      </c>
      <c r="I108" s="72">
        <f t="shared" si="1"/>
        <v>2452018481</v>
      </c>
      <c r="J108" s="72">
        <f t="shared" si="1"/>
        <v>762227232.27</v>
      </c>
      <c r="K108" s="75">
        <f t="shared" si="7"/>
        <v>31.085705029398593</v>
      </c>
    </row>
    <row r="109" spans="1:11" ht="0.75" customHeight="1" hidden="1">
      <c r="A109" s="31" t="s">
        <v>7</v>
      </c>
      <c r="B109" s="9">
        <v>41035000</v>
      </c>
      <c r="C109" s="71">
        <v>65</v>
      </c>
      <c r="D109" s="69">
        <v>11.8</v>
      </c>
      <c r="E109" s="75">
        <f t="shared" si="8"/>
        <v>18.153846153846153</v>
      </c>
      <c r="F109" s="70"/>
      <c r="G109" s="74"/>
      <c r="H109" s="70"/>
      <c r="I109" s="71">
        <f t="shared" si="1"/>
        <v>65</v>
      </c>
      <c r="J109" s="71">
        <f t="shared" si="1"/>
        <v>11.8</v>
      </c>
      <c r="K109" s="74">
        <f t="shared" si="7"/>
        <v>18.153846153846153</v>
      </c>
    </row>
    <row r="110" spans="1:11" ht="75.75" customHeight="1">
      <c r="A110" s="34" t="s">
        <v>119</v>
      </c>
      <c r="B110" s="35">
        <v>42000000</v>
      </c>
      <c r="C110" s="72"/>
      <c r="D110" s="67"/>
      <c r="E110" s="75"/>
      <c r="F110" s="72">
        <f>F111</f>
        <v>47250000</v>
      </c>
      <c r="G110" s="75"/>
      <c r="H110" s="68"/>
      <c r="I110" s="72">
        <f t="shared" si="1"/>
        <v>47250000</v>
      </c>
      <c r="J110" s="72"/>
      <c r="K110" s="75"/>
    </row>
    <row r="111" spans="1:11" ht="83.25" customHeight="1">
      <c r="A111" s="28" t="s">
        <v>120</v>
      </c>
      <c r="B111" s="9">
        <v>42020000</v>
      </c>
      <c r="C111" s="71"/>
      <c r="D111" s="69"/>
      <c r="E111" s="75"/>
      <c r="F111" s="71">
        <v>47250000</v>
      </c>
      <c r="G111" s="74"/>
      <c r="H111" s="68"/>
      <c r="I111" s="71">
        <f>C111+F111</f>
        <v>47250000</v>
      </c>
      <c r="J111" s="71"/>
      <c r="K111" s="74"/>
    </row>
    <row r="112" spans="1:11" ht="72" customHeight="1">
      <c r="A112" s="6" t="s">
        <v>121</v>
      </c>
      <c r="B112" s="6">
        <v>90010300</v>
      </c>
      <c r="C112" s="72">
        <f>C110+C108</f>
        <v>2397416662</v>
      </c>
      <c r="D112" s="72">
        <f>D110+D108</f>
        <v>747489343.4399999</v>
      </c>
      <c r="E112" s="75">
        <f>D112*100/C112</f>
        <v>31.178950046022496</v>
      </c>
      <c r="F112" s="72">
        <f>F109+F108+F110</f>
        <v>101851819</v>
      </c>
      <c r="G112" s="72">
        <f>G98+G99</f>
        <v>14737888.830000002</v>
      </c>
      <c r="H112" s="75">
        <f>G112*100/F112</f>
        <v>14.46993188211985</v>
      </c>
      <c r="I112" s="72">
        <f>C112+F112</f>
        <v>2499268481</v>
      </c>
      <c r="J112" s="72">
        <f t="shared" si="1"/>
        <v>762227232.27</v>
      </c>
      <c r="K112" s="75">
        <f>J112*100/I112</f>
        <v>30.498013241259294</v>
      </c>
    </row>
    <row r="113" spans="1:11" ht="30.75" customHeight="1">
      <c r="A113" s="36"/>
      <c r="B113" s="37"/>
      <c r="C113" s="38"/>
      <c r="D113" s="38"/>
      <c r="E113" s="39"/>
      <c r="F113" s="38"/>
      <c r="G113" s="38"/>
      <c r="H113" s="39"/>
      <c r="I113" s="38"/>
      <c r="J113" s="38"/>
      <c r="K113" s="40"/>
    </row>
    <row r="114" spans="1:11" ht="36.75" customHeight="1">
      <c r="A114" s="96" t="s">
        <v>8</v>
      </c>
      <c r="B114" s="97"/>
      <c r="C114" s="97"/>
      <c r="D114" s="97"/>
      <c r="E114" s="97"/>
      <c r="F114" s="97"/>
      <c r="G114" s="97"/>
      <c r="H114" s="97"/>
      <c r="I114" s="97"/>
      <c r="J114" s="97"/>
      <c r="K114" s="98"/>
    </row>
    <row r="115" spans="1:11" s="47" customFormat="1" ht="36.75" customHeight="1">
      <c r="A115" s="32" t="s">
        <v>20</v>
      </c>
      <c r="B115" s="52" t="s">
        <v>125</v>
      </c>
      <c r="C115" s="43">
        <f>C116+C117</f>
        <v>87270103</v>
      </c>
      <c r="D115" s="43">
        <f aca="true" t="shared" si="9" ref="D115:J115">D116+D117</f>
        <v>15234116.919999998</v>
      </c>
      <c r="E115" s="44">
        <f>D115/C115*100</f>
        <v>17.456283877652805</v>
      </c>
      <c r="F115" s="43">
        <f t="shared" si="9"/>
        <v>11000</v>
      </c>
      <c r="G115" s="43"/>
      <c r="H115" s="44"/>
      <c r="I115" s="43">
        <f t="shared" si="9"/>
        <v>87281103</v>
      </c>
      <c r="J115" s="43">
        <f t="shared" si="9"/>
        <v>15234116.919999998</v>
      </c>
      <c r="K115" s="44">
        <f>J115/I115*100</f>
        <v>17.45408386967795</v>
      </c>
    </row>
    <row r="116" spans="1:11" ht="142.5" customHeight="1">
      <c r="A116" s="31" t="s">
        <v>126</v>
      </c>
      <c r="B116" s="53" t="s">
        <v>127</v>
      </c>
      <c r="C116" s="29">
        <v>53913339</v>
      </c>
      <c r="D116" s="29">
        <v>9405473.36</v>
      </c>
      <c r="E116" s="30">
        <f aca="true" t="shared" si="10" ref="E116:E173">D116/C116*100</f>
        <v>17.445540444081935</v>
      </c>
      <c r="F116" s="29"/>
      <c r="G116" s="29"/>
      <c r="H116" s="44"/>
      <c r="I116" s="20">
        <f aca="true" t="shared" si="11" ref="I116:I181">C116+F116</f>
        <v>53913339</v>
      </c>
      <c r="J116" s="20">
        <f aca="true" t="shared" si="12" ref="J116:J181">D116+G116</f>
        <v>9405473.36</v>
      </c>
      <c r="K116" s="30">
        <f aca="true" t="shared" si="13" ref="K116:K173">J116/I116*100</f>
        <v>17.445540444081935</v>
      </c>
    </row>
    <row r="117" spans="1:11" ht="83.25" customHeight="1">
      <c r="A117" s="31" t="s">
        <v>128</v>
      </c>
      <c r="B117" s="53" t="s">
        <v>129</v>
      </c>
      <c r="C117" s="29">
        <v>33356764</v>
      </c>
      <c r="D117" s="29">
        <v>5828643.56</v>
      </c>
      <c r="E117" s="30">
        <f t="shared" si="10"/>
        <v>17.473648103275245</v>
      </c>
      <c r="F117" s="29">
        <v>11000</v>
      </c>
      <c r="G117" s="29"/>
      <c r="H117" s="44"/>
      <c r="I117" s="20">
        <f t="shared" si="11"/>
        <v>33367764</v>
      </c>
      <c r="J117" s="20">
        <f t="shared" si="12"/>
        <v>5828643.56</v>
      </c>
      <c r="K117" s="30">
        <f t="shared" si="13"/>
        <v>17.467887749385902</v>
      </c>
    </row>
    <row r="118" spans="1:11" s="47" customFormat="1" ht="36.75" customHeight="1">
      <c r="A118" s="32" t="s">
        <v>130</v>
      </c>
      <c r="B118" s="54" t="s">
        <v>131</v>
      </c>
      <c r="C118" s="43">
        <f>C119+C120+C121+C122+C123+C124+C125+C126+C127+C128+C129</f>
        <v>763159163</v>
      </c>
      <c r="D118" s="43">
        <f aca="true" t="shared" si="14" ref="D118:J118">D119+D120+D121+D122+D123+D124+D125+D126+D127+D128+D129</f>
        <v>174152691.39000005</v>
      </c>
      <c r="E118" s="44">
        <f t="shared" si="10"/>
        <v>22.819969913667936</v>
      </c>
      <c r="F118" s="43">
        <f t="shared" si="14"/>
        <v>36687031.79</v>
      </c>
      <c r="G118" s="43">
        <f t="shared" si="14"/>
        <v>6378162.48</v>
      </c>
      <c r="H118" s="44">
        <f>G118/F118*100</f>
        <v>17.385332551592615</v>
      </c>
      <c r="I118" s="43">
        <f t="shared" si="14"/>
        <v>799846194.79</v>
      </c>
      <c r="J118" s="43">
        <f t="shared" si="14"/>
        <v>180530853.87000003</v>
      </c>
      <c r="K118" s="44">
        <f t="shared" si="13"/>
        <v>22.570696097066325</v>
      </c>
    </row>
    <row r="119" spans="1:11" ht="30.75" customHeight="1">
      <c r="A119" s="31" t="s">
        <v>132</v>
      </c>
      <c r="B119" s="53" t="s">
        <v>133</v>
      </c>
      <c r="C119" s="29">
        <v>275511639</v>
      </c>
      <c r="D119" s="29">
        <v>50793997.08</v>
      </c>
      <c r="E119" s="30">
        <f t="shared" si="10"/>
        <v>18.436243660834958</v>
      </c>
      <c r="F119" s="29">
        <v>30921666.28</v>
      </c>
      <c r="G119" s="29">
        <v>4464354.4</v>
      </c>
      <c r="H119" s="30">
        <f>G119/F119*100</f>
        <v>14.43762557804825</v>
      </c>
      <c r="I119" s="20">
        <f t="shared" si="11"/>
        <v>306433305.28</v>
      </c>
      <c r="J119" s="20">
        <f t="shared" si="12"/>
        <v>55258351.48</v>
      </c>
      <c r="K119" s="30">
        <f t="shared" si="13"/>
        <v>18.032749876684683</v>
      </c>
    </row>
    <row r="120" spans="1:11" ht="112.5">
      <c r="A120" s="31" t="s">
        <v>134</v>
      </c>
      <c r="B120" s="53" t="s">
        <v>135</v>
      </c>
      <c r="C120" s="29">
        <v>411233188</v>
      </c>
      <c r="D120" s="29">
        <v>95062658.29</v>
      </c>
      <c r="E120" s="30">
        <f t="shared" si="10"/>
        <v>23.11648501725498</v>
      </c>
      <c r="F120" s="29">
        <v>5749365.51</v>
      </c>
      <c r="G120" s="29">
        <v>856000.23</v>
      </c>
      <c r="H120" s="30">
        <f>G120/F120*100</f>
        <v>14.888603420866872</v>
      </c>
      <c r="I120" s="20">
        <f t="shared" si="11"/>
        <v>416982553.51</v>
      </c>
      <c r="J120" s="20">
        <f t="shared" si="12"/>
        <v>95918658.52000001</v>
      </c>
      <c r="K120" s="30">
        <f t="shared" si="13"/>
        <v>23.00303878725701</v>
      </c>
    </row>
    <row r="121" spans="1:11" ht="55.5" customHeight="1">
      <c r="A121" s="31" t="s">
        <v>136</v>
      </c>
      <c r="B121" s="53" t="s">
        <v>137</v>
      </c>
      <c r="C121" s="29">
        <v>3021774</v>
      </c>
      <c r="D121" s="29">
        <v>571379.82</v>
      </c>
      <c r="E121" s="30">
        <f t="shared" si="10"/>
        <v>18.908754261569527</v>
      </c>
      <c r="F121" s="29"/>
      <c r="G121" s="29"/>
      <c r="H121" s="44"/>
      <c r="I121" s="20">
        <f t="shared" si="11"/>
        <v>3021774</v>
      </c>
      <c r="J121" s="20">
        <f t="shared" si="12"/>
        <v>571379.82</v>
      </c>
      <c r="K121" s="30">
        <f t="shared" si="13"/>
        <v>18.908754261569527</v>
      </c>
    </row>
    <row r="122" spans="1:11" ht="162.75" customHeight="1">
      <c r="A122" s="31" t="s">
        <v>138</v>
      </c>
      <c r="B122" s="53" t="s">
        <v>139</v>
      </c>
      <c r="C122" s="29">
        <v>3280400.0000000005</v>
      </c>
      <c r="D122" s="29">
        <v>673431.31</v>
      </c>
      <c r="E122" s="30">
        <f t="shared" si="10"/>
        <v>20.52893884892086</v>
      </c>
      <c r="F122" s="29"/>
      <c r="G122" s="29"/>
      <c r="H122" s="44"/>
      <c r="I122" s="20">
        <f t="shared" si="11"/>
        <v>3280400.0000000005</v>
      </c>
      <c r="J122" s="20">
        <f t="shared" si="12"/>
        <v>673431.31</v>
      </c>
      <c r="K122" s="30">
        <f t="shared" si="13"/>
        <v>20.52893884892086</v>
      </c>
    </row>
    <row r="123" spans="1:11" ht="88.5" customHeight="1">
      <c r="A123" s="31" t="s">
        <v>140</v>
      </c>
      <c r="B123" s="53" t="s">
        <v>141</v>
      </c>
      <c r="C123" s="29">
        <v>17711200</v>
      </c>
      <c r="D123" s="29">
        <v>3635627.02</v>
      </c>
      <c r="E123" s="30">
        <f t="shared" si="10"/>
        <v>20.527276638511225</v>
      </c>
      <c r="F123" s="29"/>
      <c r="G123" s="29">
        <v>52365.72</v>
      </c>
      <c r="H123" s="30"/>
      <c r="I123" s="20">
        <f t="shared" si="11"/>
        <v>17711200</v>
      </c>
      <c r="J123" s="20">
        <f t="shared" si="12"/>
        <v>3687992.74</v>
      </c>
      <c r="K123" s="30">
        <f t="shared" si="13"/>
        <v>20.82294107683274</v>
      </c>
    </row>
    <row r="124" spans="1:11" ht="65.25" customHeight="1">
      <c r="A124" s="31" t="s">
        <v>142</v>
      </c>
      <c r="B124" s="55" t="s">
        <v>143</v>
      </c>
      <c r="C124" s="29">
        <v>39967562</v>
      </c>
      <c r="D124" s="29">
        <v>20849347.85</v>
      </c>
      <c r="E124" s="30">
        <f t="shared" si="10"/>
        <v>52.16567337782575</v>
      </c>
      <c r="F124" s="29"/>
      <c r="G124" s="29">
        <v>1003907.36</v>
      </c>
      <c r="H124" s="30"/>
      <c r="I124" s="20">
        <f t="shared" si="11"/>
        <v>39967562</v>
      </c>
      <c r="J124" s="20">
        <f t="shared" si="12"/>
        <v>21853255.21</v>
      </c>
      <c r="K124" s="30">
        <f t="shared" si="13"/>
        <v>54.67747872637315</v>
      </c>
    </row>
    <row r="125" spans="1:11" ht="67.5" customHeight="1">
      <c r="A125" s="31" t="s">
        <v>144</v>
      </c>
      <c r="B125" s="53" t="s">
        <v>145</v>
      </c>
      <c r="C125" s="29">
        <v>4003100</v>
      </c>
      <c r="D125" s="29">
        <v>801302.3</v>
      </c>
      <c r="E125" s="30">
        <f t="shared" si="10"/>
        <v>20.01704429067473</v>
      </c>
      <c r="F125" s="29">
        <v>16000</v>
      </c>
      <c r="G125" s="29"/>
      <c r="H125" s="30"/>
      <c r="I125" s="20">
        <f t="shared" si="11"/>
        <v>4019100</v>
      </c>
      <c r="J125" s="20">
        <f t="shared" si="12"/>
        <v>801302.3</v>
      </c>
      <c r="K125" s="30">
        <f t="shared" si="13"/>
        <v>19.937356622129336</v>
      </c>
    </row>
    <row r="126" spans="1:11" ht="51" customHeight="1">
      <c r="A126" s="31" t="s">
        <v>146</v>
      </c>
      <c r="B126" s="53" t="s">
        <v>147</v>
      </c>
      <c r="C126" s="29">
        <v>5293500</v>
      </c>
      <c r="D126" s="29">
        <v>1298354.21</v>
      </c>
      <c r="E126" s="30">
        <f t="shared" si="10"/>
        <v>24.52732993293662</v>
      </c>
      <c r="F126" s="29"/>
      <c r="G126" s="29">
        <v>705</v>
      </c>
      <c r="H126" s="30"/>
      <c r="I126" s="20">
        <f t="shared" si="11"/>
        <v>5293500</v>
      </c>
      <c r="J126" s="20">
        <f t="shared" si="12"/>
        <v>1299059.21</v>
      </c>
      <c r="K126" s="30">
        <f t="shared" si="13"/>
        <v>24.540648153395672</v>
      </c>
    </row>
    <row r="127" spans="1:11" ht="46.5" customHeight="1">
      <c r="A127" s="31" t="s">
        <v>148</v>
      </c>
      <c r="B127" s="53" t="s">
        <v>149</v>
      </c>
      <c r="C127" s="29">
        <v>1750900</v>
      </c>
      <c r="D127" s="29">
        <v>327231.71</v>
      </c>
      <c r="E127" s="30">
        <f t="shared" si="10"/>
        <v>18.689343194928323</v>
      </c>
      <c r="F127" s="29"/>
      <c r="G127" s="29"/>
      <c r="H127" s="30"/>
      <c r="I127" s="20">
        <f t="shared" si="11"/>
        <v>1750900</v>
      </c>
      <c r="J127" s="20">
        <f t="shared" si="12"/>
        <v>327231.71</v>
      </c>
      <c r="K127" s="30">
        <f t="shared" si="13"/>
        <v>18.689343194928323</v>
      </c>
    </row>
    <row r="128" spans="1:11" ht="36.75" customHeight="1">
      <c r="A128" s="31" t="s">
        <v>150</v>
      </c>
      <c r="B128" s="53" t="s">
        <v>151</v>
      </c>
      <c r="C128" s="29">
        <v>1289900</v>
      </c>
      <c r="D128" s="29">
        <v>128501.8</v>
      </c>
      <c r="E128" s="30">
        <f t="shared" si="10"/>
        <v>9.962152104814328</v>
      </c>
      <c r="F128" s="29"/>
      <c r="G128" s="29">
        <v>829.77</v>
      </c>
      <c r="H128" s="30"/>
      <c r="I128" s="20">
        <f t="shared" si="11"/>
        <v>1289900</v>
      </c>
      <c r="J128" s="20">
        <f t="shared" si="12"/>
        <v>129331.57</v>
      </c>
      <c r="K128" s="30">
        <f t="shared" si="13"/>
        <v>10.026480347313745</v>
      </c>
    </row>
    <row r="129" spans="1:11" ht="98.25" customHeight="1">
      <c r="A129" s="31" t="s">
        <v>152</v>
      </c>
      <c r="B129" s="53" t="s">
        <v>153</v>
      </c>
      <c r="C129" s="29">
        <v>96000</v>
      </c>
      <c r="D129" s="29">
        <v>10860</v>
      </c>
      <c r="E129" s="30">
        <f t="shared" si="10"/>
        <v>11.3125</v>
      </c>
      <c r="F129" s="29"/>
      <c r="G129" s="29"/>
      <c r="H129" s="44"/>
      <c r="I129" s="20">
        <f t="shared" si="11"/>
        <v>96000</v>
      </c>
      <c r="J129" s="20">
        <f t="shared" si="12"/>
        <v>10860</v>
      </c>
      <c r="K129" s="30">
        <f t="shared" si="13"/>
        <v>11.3125</v>
      </c>
    </row>
    <row r="130" spans="1:11" s="47" customFormat="1" ht="36.75" customHeight="1">
      <c r="A130" s="32" t="s">
        <v>154</v>
      </c>
      <c r="B130" s="54" t="s">
        <v>155</v>
      </c>
      <c r="C130" s="43">
        <f>C131+C132+C133+C134</f>
        <v>253297938.8</v>
      </c>
      <c r="D130" s="43">
        <f aca="true" t="shared" si="15" ref="D130:J130">D131+D132+D133+D134</f>
        <v>59490598.03</v>
      </c>
      <c r="E130" s="44">
        <f t="shared" si="10"/>
        <v>23.486412211578564</v>
      </c>
      <c r="F130" s="43">
        <f t="shared" si="15"/>
        <v>4050304</v>
      </c>
      <c r="G130" s="43">
        <f t="shared" si="15"/>
        <v>3501125.1</v>
      </c>
      <c r="H130" s="44">
        <f>G130/F130*100</f>
        <v>86.44104491909744</v>
      </c>
      <c r="I130" s="43">
        <f t="shared" si="15"/>
        <v>257348242.8</v>
      </c>
      <c r="J130" s="43">
        <f t="shared" si="15"/>
        <v>62991723.13</v>
      </c>
      <c r="K130" s="44">
        <f t="shared" si="13"/>
        <v>24.477230714551435</v>
      </c>
    </row>
    <row r="131" spans="1:11" ht="45.75" customHeight="1">
      <c r="A131" s="31" t="s">
        <v>156</v>
      </c>
      <c r="B131" s="53" t="s">
        <v>157</v>
      </c>
      <c r="C131" s="29">
        <v>234328880.8</v>
      </c>
      <c r="D131" s="29">
        <v>55860102.89</v>
      </c>
      <c r="E131" s="30">
        <f t="shared" si="10"/>
        <v>23.838334694081805</v>
      </c>
      <c r="F131" s="29">
        <v>3953404</v>
      </c>
      <c r="G131" s="29">
        <v>2751107.75</v>
      </c>
      <c r="H131" s="30">
        <f>G131/F131*100</f>
        <v>69.58832818502738</v>
      </c>
      <c r="I131" s="20">
        <f t="shared" si="11"/>
        <v>238282284.8</v>
      </c>
      <c r="J131" s="20">
        <f t="shared" si="12"/>
        <v>58611210.64</v>
      </c>
      <c r="K131" s="30">
        <f t="shared" si="13"/>
        <v>24.597384857709738</v>
      </c>
    </row>
    <row r="132" spans="1:11" ht="36.75" customHeight="1">
      <c r="A132" s="31" t="s">
        <v>158</v>
      </c>
      <c r="B132" s="53" t="s">
        <v>159</v>
      </c>
      <c r="C132" s="29">
        <v>14247310</v>
      </c>
      <c r="D132" s="29">
        <v>3019933.4</v>
      </c>
      <c r="E132" s="30">
        <f t="shared" si="10"/>
        <v>21.196516395024744</v>
      </c>
      <c r="F132" s="29">
        <v>96900</v>
      </c>
      <c r="G132" s="29">
        <v>750017.35</v>
      </c>
      <c r="H132" s="30">
        <f>G132/F132*100</f>
        <v>774.0117131062951</v>
      </c>
      <c r="I132" s="20">
        <f t="shared" si="11"/>
        <v>14344210</v>
      </c>
      <c r="J132" s="20">
        <f t="shared" si="12"/>
        <v>3769950.75</v>
      </c>
      <c r="K132" s="30">
        <f t="shared" si="13"/>
        <v>26.28203818823065</v>
      </c>
    </row>
    <row r="133" spans="1:11" ht="56.25">
      <c r="A133" s="31" t="s">
        <v>160</v>
      </c>
      <c r="B133" s="53" t="s">
        <v>161</v>
      </c>
      <c r="C133" s="29">
        <v>883548</v>
      </c>
      <c r="D133" s="29">
        <v>137555.09</v>
      </c>
      <c r="E133" s="30">
        <f t="shared" si="10"/>
        <v>15.5684909025882</v>
      </c>
      <c r="F133" s="29"/>
      <c r="G133" s="29"/>
      <c r="H133" s="30"/>
      <c r="I133" s="20">
        <f t="shared" si="11"/>
        <v>883548</v>
      </c>
      <c r="J133" s="20">
        <f t="shared" si="12"/>
        <v>137555.09</v>
      </c>
      <c r="K133" s="30">
        <f t="shared" si="13"/>
        <v>15.5684909025882</v>
      </c>
    </row>
    <row r="134" spans="1:11" ht="36.75" customHeight="1">
      <c r="A134" s="31" t="s">
        <v>162</v>
      </c>
      <c r="B134" s="53" t="s">
        <v>163</v>
      </c>
      <c r="C134" s="29">
        <v>3838200</v>
      </c>
      <c r="D134" s="29">
        <v>473006.65</v>
      </c>
      <c r="E134" s="30">
        <f t="shared" si="10"/>
        <v>12.323658225209734</v>
      </c>
      <c r="F134" s="29"/>
      <c r="G134" s="29"/>
      <c r="H134" s="30"/>
      <c r="I134" s="20">
        <f t="shared" si="11"/>
        <v>3838200</v>
      </c>
      <c r="J134" s="20">
        <f t="shared" si="12"/>
        <v>473006.65</v>
      </c>
      <c r="K134" s="30">
        <f t="shared" si="13"/>
        <v>12.323658225209734</v>
      </c>
    </row>
    <row r="135" spans="1:11" s="47" customFormat="1" ht="56.25" customHeight="1">
      <c r="A135" s="32" t="s">
        <v>164</v>
      </c>
      <c r="B135" s="54" t="s">
        <v>165</v>
      </c>
      <c r="C135" s="43">
        <f>C136+C141+C144+C148+C151+C152+C154+C155+C139</f>
        <v>38378008</v>
      </c>
      <c r="D135" s="43">
        <f>D136+D141+D144+D148+D151+D152+D154+D155+D139</f>
        <v>6849769.800000001</v>
      </c>
      <c r="E135" s="44">
        <f t="shared" si="10"/>
        <v>17.8481639797459</v>
      </c>
      <c r="F135" s="43">
        <f>F136+F141+F144+F148+F151+F152+F154+F155+F139</f>
        <v>1801820</v>
      </c>
      <c r="G135" s="43">
        <f>G136+G141+G144+G148+G151+G152+G154+G155+G139</f>
        <v>87053.82</v>
      </c>
      <c r="H135" s="44">
        <f>G135/F135*100</f>
        <v>4.831438212474055</v>
      </c>
      <c r="I135" s="33">
        <f t="shared" si="11"/>
        <v>40179828</v>
      </c>
      <c r="J135" s="33">
        <f t="shared" si="12"/>
        <v>6936823.620000001</v>
      </c>
      <c r="K135" s="44">
        <f t="shared" si="13"/>
        <v>17.264443292290853</v>
      </c>
    </row>
    <row r="136" spans="1:11" ht="161.25" customHeight="1">
      <c r="A136" s="31" t="s">
        <v>166</v>
      </c>
      <c r="B136" s="53">
        <v>3010</v>
      </c>
      <c r="C136" s="29">
        <f>C137</f>
        <v>2512</v>
      </c>
      <c r="D136" s="29">
        <f>D137</f>
        <v>1322.08</v>
      </c>
      <c r="E136" s="30">
        <f t="shared" si="10"/>
        <v>52.63057324840764</v>
      </c>
      <c r="F136" s="29"/>
      <c r="G136" s="29"/>
      <c r="H136" s="30"/>
      <c r="I136" s="30">
        <f t="shared" si="11"/>
        <v>2512</v>
      </c>
      <c r="J136" s="30">
        <f t="shared" si="12"/>
        <v>1322.08</v>
      </c>
      <c r="K136" s="30">
        <f t="shared" si="13"/>
        <v>52.63057324840764</v>
      </c>
    </row>
    <row r="137" spans="1:11" s="50" customFormat="1" ht="282" customHeight="1">
      <c r="A137" s="104" t="s">
        <v>167</v>
      </c>
      <c r="B137" s="106" t="s">
        <v>168</v>
      </c>
      <c r="C137" s="108">
        <v>2512</v>
      </c>
      <c r="D137" s="108">
        <v>1322.08</v>
      </c>
      <c r="E137" s="102">
        <f t="shared" si="10"/>
        <v>52.63057324840764</v>
      </c>
      <c r="F137" s="108"/>
      <c r="G137" s="108"/>
      <c r="H137" s="102"/>
      <c r="I137" s="87">
        <f t="shared" si="11"/>
        <v>2512</v>
      </c>
      <c r="J137" s="87">
        <f t="shared" si="12"/>
        <v>1322.08</v>
      </c>
      <c r="K137" s="102">
        <f t="shared" si="13"/>
        <v>52.63057324840764</v>
      </c>
    </row>
    <row r="138" spans="1:11" s="50" customFormat="1" ht="177.75" customHeight="1">
      <c r="A138" s="105"/>
      <c r="B138" s="107"/>
      <c r="C138" s="109"/>
      <c r="D138" s="109"/>
      <c r="E138" s="103"/>
      <c r="F138" s="109"/>
      <c r="G138" s="109"/>
      <c r="H138" s="103"/>
      <c r="I138" s="88"/>
      <c r="J138" s="88"/>
      <c r="K138" s="103"/>
    </row>
    <row r="139" spans="1:11" ht="354.75" customHeight="1">
      <c r="A139" s="31" t="s">
        <v>169</v>
      </c>
      <c r="B139" s="53">
        <v>3030</v>
      </c>
      <c r="C139" s="29">
        <f>C140</f>
        <v>2216410</v>
      </c>
      <c r="D139" s="29">
        <f>D140</f>
        <v>443485</v>
      </c>
      <c r="E139" s="30">
        <f t="shared" si="10"/>
        <v>20.00915895524745</v>
      </c>
      <c r="F139" s="29"/>
      <c r="G139" s="29"/>
      <c r="H139" s="30"/>
      <c r="I139" s="29">
        <f>I140</f>
        <v>2216410</v>
      </c>
      <c r="J139" s="29">
        <f>J140</f>
        <v>443485</v>
      </c>
      <c r="K139" s="30">
        <f t="shared" si="13"/>
        <v>20.00915895524745</v>
      </c>
    </row>
    <row r="140" spans="1:11" s="50" customFormat="1" ht="93" customHeight="1">
      <c r="A140" s="46" t="s">
        <v>10</v>
      </c>
      <c r="B140" s="56" t="s">
        <v>170</v>
      </c>
      <c r="C140" s="48">
        <v>2216410</v>
      </c>
      <c r="D140" s="48">
        <v>443485</v>
      </c>
      <c r="E140" s="62">
        <f t="shared" si="10"/>
        <v>20.00915895524745</v>
      </c>
      <c r="F140" s="48"/>
      <c r="G140" s="48"/>
      <c r="H140" s="63"/>
      <c r="I140" s="61">
        <f t="shared" si="11"/>
        <v>2216410</v>
      </c>
      <c r="J140" s="61">
        <f t="shared" si="12"/>
        <v>443485</v>
      </c>
      <c r="K140" s="62">
        <f t="shared" si="13"/>
        <v>20.00915895524745</v>
      </c>
    </row>
    <row r="141" spans="1:11" ht="111.75" customHeight="1">
      <c r="A141" s="31" t="s">
        <v>171</v>
      </c>
      <c r="B141" s="53">
        <v>3100</v>
      </c>
      <c r="C141" s="29">
        <f>SUM(C142:C143)</f>
        <v>13255400</v>
      </c>
      <c r="D141" s="29">
        <f>SUM(D142:D143)</f>
        <v>2277210.22</v>
      </c>
      <c r="E141" s="30">
        <f t="shared" si="10"/>
        <v>17.179490773571526</v>
      </c>
      <c r="F141" s="29">
        <f>SUM(F142:F143)</f>
        <v>431820</v>
      </c>
      <c r="G141" s="29">
        <f>SUM(G142:G143)</f>
        <v>86005.8</v>
      </c>
      <c r="H141" s="30">
        <f>G141/F141*100</f>
        <v>19.917048770320967</v>
      </c>
      <c r="I141" s="20">
        <f t="shared" si="11"/>
        <v>13687220</v>
      </c>
      <c r="J141" s="20">
        <f t="shared" si="12"/>
        <v>2363216.02</v>
      </c>
      <c r="K141" s="30">
        <f t="shared" si="13"/>
        <v>17.265858370070767</v>
      </c>
    </row>
    <row r="142" spans="1:11" s="50" customFormat="1" ht="112.5">
      <c r="A142" s="46" t="s">
        <v>172</v>
      </c>
      <c r="B142" s="56" t="s">
        <v>173</v>
      </c>
      <c r="C142" s="48">
        <v>11792800</v>
      </c>
      <c r="D142" s="48">
        <v>1970540.35</v>
      </c>
      <c r="E142" s="62">
        <f t="shared" si="10"/>
        <v>16.709690234719492</v>
      </c>
      <c r="F142" s="48">
        <v>210200</v>
      </c>
      <c r="G142" s="48">
        <v>86005.8</v>
      </c>
      <c r="H142" s="62">
        <f>G142/F142*100</f>
        <v>40.91617507136061</v>
      </c>
      <c r="I142" s="61">
        <f t="shared" si="11"/>
        <v>12003000</v>
      </c>
      <c r="J142" s="61">
        <f t="shared" si="12"/>
        <v>2056546.1500000001</v>
      </c>
      <c r="K142" s="62">
        <f t="shared" si="13"/>
        <v>17.133601183037577</v>
      </c>
    </row>
    <row r="143" spans="1:11" s="50" customFormat="1" ht="36.75" customHeight="1">
      <c r="A143" s="46" t="s">
        <v>174</v>
      </c>
      <c r="B143" s="56" t="s">
        <v>175</v>
      </c>
      <c r="C143" s="48">
        <v>1462600</v>
      </c>
      <c r="D143" s="48">
        <v>306669.87</v>
      </c>
      <c r="E143" s="62">
        <f t="shared" si="10"/>
        <v>20.967446328456173</v>
      </c>
      <c r="F143" s="48">
        <v>221620</v>
      </c>
      <c r="G143" s="48"/>
      <c r="H143" s="62"/>
      <c r="I143" s="61">
        <f t="shared" si="11"/>
        <v>1684220</v>
      </c>
      <c r="J143" s="61">
        <f t="shared" si="12"/>
        <v>306669.87</v>
      </c>
      <c r="K143" s="62">
        <f t="shared" si="13"/>
        <v>18.20842110888126</v>
      </c>
    </row>
    <row r="144" spans="1:11" ht="59.25" customHeight="1">
      <c r="A144" s="31" t="s">
        <v>176</v>
      </c>
      <c r="B144" s="53">
        <v>3130</v>
      </c>
      <c r="C144" s="29">
        <f>SUM(C145:C147)</f>
        <v>3210100</v>
      </c>
      <c r="D144" s="29">
        <f>SUM(D145:D147)</f>
        <v>514964.44</v>
      </c>
      <c r="E144" s="30">
        <f t="shared" si="10"/>
        <v>16.04200616803215</v>
      </c>
      <c r="F144" s="29"/>
      <c r="G144" s="29"/>
      <c r="H144" s="44"/>
      <c r="I144" s="20">
        <f t="shared" si="11"/>
        <v>3210100</v>
      </c>
      <c r="J144" s="20">
        <f t="shared" si="12"/>
        <v>514964.44</v>
      </c>
      <c r="K144" s="30">
        <f t="shared" si="13"/>
        <v>16.04200616803215</v>
      </c>
    </row>
    <row r="145" spans="1:11" s="50" customFormat="1" ht="65.25" customHeight="1">
      <c r="A145" s="46" t="s">
        <v>177</v>
      </c>
      <c r="B145" s="56" t="s">
        <v>178</v>
      </c>
      <c r="C145" s="48">
        <v>2736300</v>
      </c>
      <c r="D145" s="48">
        <v>485171.74</v>
      </c>
      <c r="E145" s="62">
        <f t="shared" si="10"/>
        <v>17.73094105178526</v>
      </c>
      <c r="F145" s="48"/>
      <c r="G145" s="48"/>
      <c r="H145" s="44"/>
      <c r="I145" s="61">
        <f t="shared" si="11"/>
        <v>2736300</v>
      </c>
      <c r="J145" s="61">
        <f t="shared" si="12"/>
        <v>485171.74</v>
      </c>
      <c r="K145" s="62">
        <f t="shared" si="13"/>
        <v>17.73094105178526</v>
      </c>
    </row>
    <row r="146" spans="1:11" s="50" customFormat="1" ht="65.25" customHeight="1">
      <c r="A146" s="46" t="s">
        <v>179</v>
      </c>
      <c r="B146" s="56" t="s">
        <v>180</v>
      </c>
      <c r="C146" s="48">
        <v>252000</v>
      </c>
      <c r="D146" s="48">
        <v>21737.7</v>
      </c>
      <c r="E146" s="62">
        <f t="shared" si="10"/>
        <v>8.626071428571429</v>
      </c>
      <c r="F146" s="48"/>
      <c r="G146" s="48"/>
      <c r="H146" s="44"/>
      <c r="I146" s="61">
        <f t="shared" si="11"/>
        <v>252000</v>
      </c>
      <c r="J146" s="61">
        <f t="shared" si="12"/>
        <v>21737.7</v>
      </c>
      <c r="K146" s="62">
        <f t="shared" si="13"/>
        <v>8.626071428571429</v>
      </c>
    </row>
    <row r="147" spans="1:11" s="50" customFormat="1" ht="65.25" customHeight="1">
      <c r="A147" s="46" t="s">
        <v>181</v>
      </c>
      <c r="B147" s="56" t="s">
        <v>182</v>
      </c>
      <c r="C147" s="48">
        <v>221800</v>
      </c>
      <c r="D147" s="48">
        <v>8055</v>
      </c>
      <c r="E147" s="62">
        <f t="shared" si="10"/>
        <v>3.6316501352569883</v>
      </c>
      <c r="F147" s="48"/>
      <c r="G147" s="48"/>
      <c r="H147" s="44"/>
      <c r="I147" s="61">
        <f t="shared" si="11"/>
        <v>221800</v>
      </c>
      <c r="J147" s="61">
        <f t="shared" si="12"/>
        <v>8055</v>
      </c>
      <c r="K147" s="62">
        <f t="shared" si="13"/>
        <v>3.6316501352569883</v>
      </c>
    </row>
    <row r="148" spans="1:11" ht="36.75" customHeight="1">
      <c r="A148" s="31" t="s">
        <v>183</v>
      </c>
      <c r="B148" s="53">
        <v>3140</v>
      </c>
      <c r="C148" s="29">
        <f>SUM(C149:C150)</f>
        <v>6766000</v>
      </c>
      <c r="D148" s="29">
        <f>SUM(D149:D150)</f>
        <v>1312418.82</v>
      </c>
      <c r="E148" s="30">
        <f t="shared" si="10"/>
        <v>19.397263080106416</v>
      </c>
      <c r="F148" s="29">
        <f>SUM(F149:F150)</f>
        <v>1370000</v>
      </c>
      <c r="G148" s="29">
        <f>SUM(G149:G150)</f>
        <v>1048.02</v>
      </c>
      <c r="H148" s="30">
        <f>G148/F148*100</f>
        <v>0.0764978102189781</v>
      </c>
      <c r="I148" s="29">
        <f>SUM(I149:I150)</f>
        <v>8136000</v>
      </c>
      <c r="J148" s="29">
        <f>SUM(J149:J150)</f>
        <v>1313466.84</v>
      </c>
      <c r="K148" s="30">
        <f t="shared" si="13"/>
        <v>16.143889380530972</v>
      </c>
    </row>
    <row r="149" spans="1:11" s="50" customFormat="1" ht="36.75" customHeight="1">
      <c r="A149" s="46" t="s">
        <v>184</v>
      </c>
      <c r="B149" s="56" t="s">
        <v>185</v>
      </c>
      <c r="C149" s="48">
        <v>744400</v>
      </c>
      <c r="D149" s="48">
        <v>34867</v>
      </c>
      <c r="E149" s="62">
        <f t="shared" si="10"/>
        <v>4.68390650188071</v>
      </c>
      <c r="F149" s="48"/>
      <c r="G149" s="48"/>
      <c r="H149" s="30"/>
      <c r="I149" s="61">
        <f t="shared" si="11"/>
        <v>744400</v>
      </c>
      <c r="J149" s="61">
        <f t="shared" si="12"/>
        <v>34867</v>
      </c>
      <c r="K149" s="62">
        <f t="shared" si="13"/>
        <v>4.68390650188071</v>
      </c>
    </row>
    <row r="150" spans="1:11" s="50" customFormat="1" ht="45" customHeight="1">
      <c r="A150" s="60" t="s">
        <v>186</v>
      </c>
      <c r="B150" s="56" t="s">
        <v>187</v>
      </c>
      <c r="C150" s="48">
        <v>6021600</v>
      </c>
      <c r="D150" s="48">
        <v>1277551.82</v>
      </c>
      <c r="E150" s="62">
        <f t="shared" si="10"/>
        <v>21.21615218546566</v>
      </c>
      <c r="F150" s="48">
        <v>1370000</v>
      </c>
      <c r="G150" s="48">
        <v>1048.02</v>
      </c>
      <c r="H150" s="62">
        <f>G150/F150*100</f>
        <v>0.0764978102189781</v>
      </c>
      <c r="I150" s="61">
        <f t="shared" si="11"/>
        <v>7391600</v>
      </c>
      <c r="J150" s="61">
        <f t="shared" si="12"/>
        <v>1278599.84</v>
      </c>
      <c r="K150" s="62">
        <f t="shared" si="13"/>
        <v>17.29801179717517</v>
      </c>
    </row>
    <row r="151" spans="1:11" ht="138.75" customHeight="1">
      <c r="A151" s="31" t="s">
        <v>188</v>
      </c>
      <c r="B151" s="53" t="s">
        <v>189</v>
      </c>
      <c r="C151" s="29">
        <v>4039400</v>
      </c>
      <c r="D151" s="29"/>
      <c r="E151" s="44"/>
      <c r="F151" s="29"/>
      <c r="G151" s="29"/>
      <c r="H151" s="30"/>
      <c r="I151" s="20">
        <f t="shared" si="11"/>
        <v>4039400</v>
      </c>
      <c r="J151" s="20"/>
      <c r="K151" s="30"/>
    </row>
    <row r="152" spans="1:11" ht="41.25" customHeight="1">
      <c r="A152" s="31" t="s">
        <v>190</v>
      </c>
      <c r="B152" s="53">
        <v>3200</v>
      </c>
      <c r="C152" s="29">
        <f>SUM(C153)</f>
        <v>186340</v>
      </c>
      <c r="D152" s="29">
        <f>SUM(D153)</f>
        <v>44211.66</v>
      </c>
      <c r="E152" s="30">
        <f t="shared" si="10"/>
        <v>23.726338950305895</v>
      </c>
      <c r="F152" s="29"/>
      <c r="G152" s="29"/>
      <c r="H152" s="30"/>
      <c r="I152" s="20">
        <f t="shared" si="11"/>
        <v>186340</v>
      </c>
      <c r="J152" s="20">
        <f t="shared" si="12"/>
        <v>44211.66</v>
      </c>
      <c r="K152" s="30">
        <f t="shared" si="13"/>
        <v>23.726338950305895</v>
      </c>
    </row>
    <row r="153" spans="1:11" s="50" customFormat="1" ht="100.5" customHeight="1">
      <c r="A153" s="46" t="s">
        <v>191</v>
      </c>
      <c r="B153" s="56" t="s">
        <v>192</v>
      </c>
      <c r="C153" s="48">
        <v>186340</v>
      </c>
      <c r="D153" s="48">
        <v>44211.66</v>
      </c>
      <c r="E153" s="62">
        <f t="shared" si="10"/>
        <v>23.726338950305895</v>
      </c>
      <c r="F153" s="48"/>
      <c r="G153" s="48"/>
      <c r="H153" s="30"/>
      <c r="I153" s="61">
        <f t="shared" si="11"/>
        <v>186340</v>
      </c>
      <c r="J153" s="61">
        <f t="shared" si="12"/>
        <v>44211.66</v>
      </c>
      <c r="K153" s="62">
        <f t="shared" si="13"/>
        <v>23.726338950305895</v>
      </c>
    </row>
    <row r="154" spans="1:11" ht="60.75" customHeight="1">
      <c r="A154" s="31" t="s">
        <v>25</v>
      </c>
      <c r="B154" s="53" t="s">
        <v>193</v>
      </c>
      <c r="C154" s="29">
        <v>147009</v>
      </c>
      <c r="D154" s="29">
        <v>12582.56</v>
      </c>
      <c r="E154" s="30">
        <f t="shared" si="10"/>
        <v>8.559040602956282</v>
      </c>
      <c r="F154" s="29"/>
      <c r="G154" s="29"/>
      <c r="H154" s="30"/>
      <c r="I154" s="20">
        <f t="shared" si="11"/>
        <v>147009</v>
      </c>
      <c r="J154" s="20">
        <f t="shared" si="12"/>
        <v>12582.56</v>
      </c>
      <c r="K154" s="30">
        <f t="shared" si="13"/>
        <v>8.559040602956282</v>
      </c>
    </row>
    <row r="155" spans="1:11" ht="47.25" customHeight="1">
      <c r="A155" s="31" t="s">
        <v>194</v>
      </c>
      <c r="B155" s="53" t="s">
        <v>195</v>
      </c>
      <c r="C155" s="29">
        <v>8554837</v>
      </c>
      <c r="D155" s="29">
        <v>2243575.02</v>
      </c>
      <c r="E155" s="30">
        <f t="shared" si="10"/>
        <v>26.22580675704283</v>
      </c>
      <c r="F155" s="29"/>
      <c r="G155" s="29"/>
      <c r="H155" s="30"/>
      <c r="I155" s="20">
        <f t="shared" si="11"/>
        <v>8554837</v>
      </c>
      <c r="J155" s="20">
        <f t="shared" si="12"/>
        <v>2243575.02</v>
      </c>
      <c r="K155" s="30">
        <f t="shared" si="13"/>
        <v>26.22580675704283</v>
      </c>
    </row>
    <row r="156" spans="1:11" s="47" customFormat="1" ht="36.75" customHeight="1">
      <c r="A156" s="32" t="s">
        <v>196</v>
      </c>
      <c r="B156" s="54" t="s">
        <v>197</v>
      </c>
      <c r="C156" s="43">
        <f>C157+C158+C159+C160+C161+C162</f>
        <v>51441400</v>
      </c>
      <c r="D156" s="43">
        <f aca="true" t="shared" si="16" ref="D156:J156">D157+D158+D159+D160+D161+D162</f>
        <v>8863970.98</v>
      </c>
      <c r="E156" s="44">
        <f t="shared" si="10"/>
        <v>17.231200900442055</v>
      </c>
      <c r="F156" s="43">
        <f t="shared" si="16"/>
        <v>2636500</v>
      </c>
      <c r="G156" s="43">
        <f t="shared" si="16"/>
        <v>703049.38</v>
      </c>
      <c r="H156" s="44">
        <f>G156/F156*100</f>
        <v>26.666010999431066</v>
      </c>
      <c r="I156" s="43">
        <f t="shared" si="16"/>
        <v>54077900</v>
      </c>
      <c r="J156" s="43">
        <f t="shared" si="16"/>
        <v>9567020.360000001</v>
      </c>
      <c r="K156" s="44">
        <f t="shared" si="13"/>
        <v>17.69118320053109</v>
      </c>
    </row>
    <row r="157" spans="1:11" ht="71.25" customHeight="1">
      <c r="A157" s="31" t="s">
        <v>198</v>
      </c>
      <c r="B157" s="53" t="s">
        <v>199</v>
      </c>
      <c r="C157" s="29">
        <v>1149000</v>
      </c>
      <c r="D157" s="29">
        <v>28300</v>
      </c>
      <c r="E157" s="30">
        <f t="shared" si="10"/>
        <v>2.463011314186249</v>
      </c>
      <c r="F157" s="29"/>
      <c r="G157" s="29"/>
      <c r="H157" s="30"/>
      <c r="I157" s="20">
        <f t="shared" si="11"/>
        <v>1149000</v>
      </c>
      <c r="J157" s="20">
        <f t="shared" si="12"/>
        <v>28300</v>
      </c>
      <c r="K157" s="30">
        <f t="shared" si="13"/>
        <v>2.463011314186249</v>
      </c>
    </row>
    <row r="158" spans="1:11" ht="36.75" customHeight="1">
      <c r="A158" s="31" t="s">
        <v>200</v>
      </c>
      <c r="B158" s="53" t="s">
        <v>201</v>
      </c>
      <c r="C158" s="29">
        <v>6699600</v>
      </c>
      <c r="D158" s="29">
        <v>994183.86</v>
      </c>
      <c r="E158" s="30">
        <f t="shared" si="10"/>
        <v>14.839451012000715</v>
      </c>
      <c r="F158" s="29">
        <v>280000</v>
      </c>
      <c r="G158" s="29">
        <v>8707.71</v>
      </c>
      <c r="H158" s="30">
        <f>G158/F158*100</f>
        <v>3.109896428571428</v>
      </c>
      <c r="I158" s="20">
        <f t="shared" si="11"/>
        <v>6979600</v>
      </c>
      <c r="J158" s="20">
        <f t="shared" si="12"/>
        <v>1002891.57</v>
      </c>
      <c r="K158" s="30">
        <f t="shared" si="13"/>
        <v>14.36889750128947</v>
      </c>
    </row>
    <row r="159" spans="1:11" ht="50.25" customHeight="1">
      <c r="A159" s="31" t="s">
        <v>202</v>
      </c>
      <c r="B159" s="53" t="s">
        <v>203</v>
      </c>
      <c r="C159" s="29">
        <v>4727200</v>
      </c>
      <c r="D159" s="29">
        <v>767696.38</v>
      </c>
      <c r="E159" s="30">
        <f t="shared" si="10"/>
        <v>16.239980961245557</v>
      </c>
      <c r="F159" s="29">
        <v>210000</v>
      </c>
      <c r="G159" s="29">
        <v>64574.18</v>
      </c>
      <c r="H159" s="30">
        <f>G159/F159*100</f>
        <v>30.749609523809525</v>
      </c>
      <c r="I159" s="20">
        <f t="shared" si="11"/>
        <v>4937200</v>
      </c>
      <c r="J159" s="20">
        <f t="shared" si="12"/>
        <v>832270.56</v>
      </c>
      <c r="K159" s="30">
        <f t="shared" si="13"/>
        <v>16.857136838693997</v>
      </c>
    </row>
    <row r="160" spans="1:11" ht="37.5">
      <c r="A160" s="31" t="s">
        <v>204</v>
      </c>
      <c r="B160" s="53" t="s">
        <v>205</v>
      </c>
      <c r="C160" s="29">
        <v>34306400</v>
      </c>
      <c r="D160" s="29">
        <v>6252823.23</v>
      </c>
      <c r="E160" s="30">
        <f t="shared" si="10"/>
        <v>18.226404490124292</v>
      </c>
      <c r="F160" s="29">
        <v>2081000</v>
      </c>
      <c r="G160" s="29">
        <v>564267.49</v>
      </c>
      <c r="H160" s="30">
        <f>G160/F160*100</f>
        <v>27.11520855358001</v>
      </c>
      <c r="I160" s="20">
        <f t="shared" si="11"/>
        <v>36387400</v>
      </c>
      <c r="J160" s="20">
        <f t="shared" si="12"/>
        <v>6817090.720000001</v>
      </c>
      <c r="K160" s="30">
        <f t="shared" si="13"/>
        <v>18.73475631674701</v>
      </c>
    </row>
    <row r="161" spans="1:11" ht="36.75" customHeight="1">
      <c r="A161" s="31" t="s">
        <v>206</v>
      </c>
      <c r="B161" s="53" t="s">
        <v>207</v>
      </c>
      <c r="C161" s="29">
        <v>824500</v>
      </c>
      <c r="D161" s="29">
        <v>222800</v>
      </c>
      <c r="E161" s="30">
        <f t="shared" si="10"/>
        <v>27.022437841115828</v>
      </c>
      <c r="F161" s="29"/>
      <c r="G161" s="29"/>
      <c r="H161" s="30"/>
      <c r="I161" s="20">
        <f t="shared" si="11"/>
        <v>824500</v>
      </c>
      <c r="J161" s="20">
        <f t="shared" si="12"/>
        <v>222800</v>
      </c>
      <c r="K161" s="30">
        <f t="shared" si="13"/>
        <v>27.022437841115828</v>
      </c>
    </row>
    <row r="162" spans="1:11" ht="44.25" customHeight="1">
      <c r="A162" s="31" t="s">
        <v>208</v>
      </c>
      <c r="B162" s="53" t="s">
        <v>209</v>
      </c>
      <c r="C162" s="29">
        <v>3734700</v>
      </c>
      <c r="D162" s="29">
        <v>598167.51</v>
      </c>
      <c r="E162" s="30">
        <f t="shared" si="10"/>
        <v>16.016480841834685</v>
      </c>
      <c r="F162" s="29">
        <v>65500</v>
      </c>
      <c r="G162" s="29">
        <v>65500</v>
      </c>
      <c r="H162" s="30">
        <f>G162/F162*100</f>
        <v>100</v>
      </c>
      <c r="I162" s="20">
        <f t="shared" si="11"/>
        <v>3800200</v>
      </c>
      <c r="J162" s="20">
        <f t="shared" si="12"/>
        <v>663667.51</v>
      </c>
      <c r="K162" s="30">
        <f t="shared" si="13"/>
        <v>17.46401531498342</v>
      </c>
    </row>
    <row r="163" spans="1:11" s="47" customFormat="1" ht="36.75" customHeight="1">
      <c r="A163" s="32" t="s">
        <v>210</v>
      </c>
      <c r="B163" s="54" t="s">
        <v>211</v>
      </c>
      <c r="C163" s="43">
        <f>C164+C167+C169+C171</f>
        <v>13677751</v>
      </c>
      <c r="D163" s="43">
        <f aca="true" t="shared" si="17" ref="D163:J163">D164+D167+D169+D171</f>
        <v>2202779.25</v>
      </c>
      <c r="E163" s="44">
        <f t="shared" si="10"/>
        <v>16.104835144315757</v>
      </c>
      <c r="F163" s="43"/>
      <c r="G163" s="43">
        <f t="shared" si="17"/>
        <v>6498.2</v>
      </c>
      <c r="H163" s="44"/>
      <c r="I163" s="43">
        <f t="shared" si="17"/>
        <v>13677751</v>
      </c>
      <c r="J163" s="43">
        <f t="shared" si="17"/>
        <v>2209277.4499999997</v>
      </c>
      <c r="K163" s="44">
        <f t="shared" si="13"/>
        <v>16.15234441685625</v>
      </c>
    </row>
    <row r="164" spans="1:11" ht="36.75" customHeight="1">
      <c r="A164" s="31" t="s">
        <v>212</v>
      </c>
      <c r="B164" s="53">
        <v>5010</v>
      </c>
      <c r="C164" s="29">
        <f>SUM(C165+C166)</f>
        <v>2761151</v>
      </c>
      <c r="D164" s="29">
        <f>SUM(D165+D166)</f>
        <v>346519.83999999997</v>
      </c>
      <c r="E164" s="30">
        <f t="shared" si="10"/>
        <v>12.549833022532994</v>
      </c>
      <c r="F164" s="29"/>
      <c r="G164" s="29"/>
      <c r="H164" s="30"/>
      <c r="I164" s="20">
        <f t="shared" si="11"/>
        <v>2761151</v>
      </c>
      <c r="J164" s="20">
        <f t="shared" si="12"/>
        <v>346519.83999999997</v>
      </c>
      <c r="K164" s="30">
        <f t="shared" si="13"/>
        <v>12.549833022532994</v>
      </c>
    </row>
    <row r="165" spans="1:11" s="50" customFormat="1" ht="77.25" customHeight="1">
      <c r="A165" s="46" t="s">
        <v>213</v>
      </c>
      <c r="B165" s="56" t="s">
        <v>214</v>
      </c>
      <c r="C165" s="48">
        <v>1330100</v>
      </c>
      <c r="D165" s="48">
        <v>201536.4</v>
      </c>
      <c r="E165" s="62">
        <f t="shared" si="10"/>
        <v>15.151973535824373</v>
      </c>
      <c r="F165" s="48"/>
      <c r="G165" s="48"/>
      <c r="H165" s="30"/>
      <c r="I165" s="61">
        <f t="shared" si="11"/>
        <v>1330100</v>
      </c>
      <c r="J165" s="61">
        <f t="shared" si="12"/>
        <v>201536.4</v>
      </c>
      <c r="K165" s="62">
        <f t="shared" si="13"/>
        <v>15.151973535824373</v>
      </c>
    </row>
    <row r="166" spans="1:11" s="50" customFormat="1" ht="73.5" customHeight="1">
      <c r="A166" s="46" t="s">
        <v>15</v>
      </c>
      <c r="B166" s="56" t="s">
        <v>215</v>
      </c>
      <c r="C166" s="48">
        <v>1431051</v>
      </c>
      <c r="D166" s="48">
        <v>144983.44</v>
      </c>
      <c r="E166" s="62">
        <f t="shared" si="10"/>
        <v>10.131255978997254</v>
      </c>
      <c r="F166" s="48"/>
      <c r="G166" s="48"/>
      <c r="H166" s="30"/>
      <c r="I166" s="61">
        <f t="shared" si="11"/>
        <v>1431051</v>
      </c>
      <c r="J166" s="61">
        <f t="shared" si="12"/>
        <v>144983.44</v>
      </c>
      <c r="K166" s="62">
        <f t="shared" si="13"/>
        <v>10.131255978997254</v>
      </c>
    </row>
    <row r="167" spans="1:11" ht="72" customHeight="1">
      <c r="A167" s="31" t="s">
        <v>304</v>
      </c>
      <c r="B167" s="53">
        <v>5020</v>
      </c>
      <c r="C167" s="29">
        <f>SUM(C168)</f>
        <v>223600</v>
      </c>
      <c r="D167" s="29">
        <f>SUM(D168)</f>
        <v>4955.01</v>
      </c>
      <c r="E167" s="30">
        <f t="shared" si="10"/>
        <v>2.216015205724508</v>
      </c>
      <c r="F167" s="29"/>
      <c r="G167" s="29"/>
      <c r="H167" s="30"/>
      <c r="I167" s="29">
        <f>SUM(I168)</f>
        <v>223600</v>
      </c>
      <c r="J167" s="29">
        <f>SUM(J168)</f>
        <v>4955.01</v>
      </c>
      <c r="K167" s="30">
        <f t="shared" si="13"/>
        <v>2.216015205724508</v>
      </c>
    </row>
    <row r="168" spans="1:11" s="50" customFormat="1" ht="72.75" customHeight="1">
      <c r="A168" s="46" t="s">
        <v>27</v>
      </c>
      <c r="B168" s="56" t="s">
        <v>216</v>
      </c>
      <c r="C168" s="48">
        <v>223600</v>
      </c>
      <c r="D168" s="48">
        <v>4955.01</v>
      </c>
      <c r="E168" s="62">
        <f t="shared" si="10"/>
        <v>2.216015205724508</v>
      </c>
      <c r="F168" s="48"/>
      <c r="G168" s="48"/>
      <c r="H168" s="30"/>
      <c r="I168" s="61">
        <f t="shared" si="11"/>
        <v>223600</v>
      </c>
      <c r="J168" s="61">
        <f t="shared" si="12"/>
        <v>4955.01</v>
      </c>
      <c r="K168" s="62">
        <f t="shared" si="13"/>
        <v>2.216015205724508</v>
      </c>
    </row>
    <row r="169" spans="1:11" ht="44.25" customHeight="1">
      <c r="A169" s="31" t="s">
        <v>217</v>
      </c>
      <c r="B169" s="53">
        <v>5030</v>
      </c>
      <c r="C169" s="29">
        <f>SUM(C170)</f>
        <v>9238600</v>
      </c>
      <c r="D169" s="29">
        <f>SUM(D170)</f>
        <v>1847347.98</v>
      </c>
      <c r="E169" s="30">
        <f t="shared" si="10"/>
        <v>19.995973199402506</v>
      </c>
      <c r="F169" s="29"/>
      <c r="G169" s="29">
        <f>SUM(G170)</f>
        <v>6498.2</v>
      </c>
      <c r="H169" s="30"/>
      <c r="I169" s="29">
        <f>SUM(I170)</f>
        <v>9238600</v>
      </c>
      <c r="J169" s="29">
        <f>SUM(J170)</f>
        <v>1853846.18</v>
      </c>
      <c r="K169" s="30">
        <f t="shared" si="13"/>
        <v>20.066310696425866</v>
      </c>
    </row>
    <row r="170" spans="1:11" s="50" customFormat="1" ht="77.25" customHeight="1">
      <c r="A170" s="46" t="s">
        <v>218</v>
      </c>
      <c r="B170" s="56" t="s">
        <v>219</v>
      </c>
      <c r="C170" s="48">
        <v>9238600</v>
      </c>
      <c r="D170" s="48">
        <v>1847347.98</v>
      </c>
      <c r="E170" s="62">
        <f t="shared" si="10"/>
        <v>19.995973199402506</v>
      </c>
      <c r="F170" s="48"/>
      <c r="G170" s="48">
        <v>6498.2</v>
      </c>
      <c r="H170" s="30"/>
      <c r="I170" s="61">
        <f t="shared" si="11"/>
        <v>9238600</v>
      </c>
      <c r="J170" s="61">
        <f t="shared" si="12"/>
        <v>1853846.18</v>
      </c>
      <c r="K170" s="62">
        <f t="shared" si="13"/>
        <v>20.066310696425866</v>
      </c>
    </row>
    <row r="171" spans="1:11" ht="45" customHeight="1">
      <c r="A171" s="31" t="s">
        <v>220</v>
      </c>
      <c r="B171" s="53">
        <v>5050</v>
      </c>
      <c r="C171" s="29">
        <f>SUM(C172)</f>
        <v>1454400</v>
      </c>
      <c r="D171" s="29">
        <f>SUM(D172)</f>
        <v>3956.42</v>
      </c>
      <c r="E171" s="30">
        <f t="shared" si="10"/>
        <v>0.27203107810781074</v>
      </c>
      <c r="F171" s="29"/>
      <c r="G171" s="29"/>
      <c r="H171" s="30"/>
      <c r="I171" s="20">
        <f t="shared" si="11"/>
        <v>1454400</v>
      </c>
      <c r="J171" s="20">
        <f t="shared" si="12"/>
        <v>3956.42</v>
      </c>
      <c r="K171" s="30">
        <f t="shared" si="13"/>
        <v>0.27203107810781074</v>
      </c>
    </row>
    <row r="172" spans="1:11" s="50" customFormat="1" ht="135" customHeight="1">
      <c r="A172" s="46" t="s">
        <v>221</v>
      </c>
      <c r="B172" s="56" t="s">
        <v>222</v>
      </c>
      <c r="C172" s="48">
        <v>1454400</v>
      </c>
      <c r="D172" s="48">
        <v>3956.42</v>
      </c>
      <c r="E172" s="62">
        <f t="shared" si="10"/>
        <v>0.27203107810781074</v>
      </c>
      <c r="F172" s="48"/>
      <c r="G172" s="48"/>
      <c r="H172" s="62"/>
      <c r="I172" s="61">
        <f t="shared" si="11"/>
        <v>1454400</v>
      </c>
      <c r="J172" s="61">
        <f t="shared" si="12"/>
        <v>3956.42</v>
      </c>
      <c r="K172" s="62">
        <f t="shared" si="13"/>
        <v>0.27203107810781074</v>
      </c>
    </row>
    <row r="173" spans="1:11" s="47" customFormat="1" ht="47.25" customHeight="1">
      <c r="A173" s="32" t="s">
        <v>9</v>
      </c>
      <c r="B173" s="54" t="s">
        <v>223</v>
      </c>
      <c r="C173" s="43">
        <f>C174+C175+C178+C181+C182</f>
        <v>55708796.3</v>
      </c>
      <c r="D173" s="43">
        <f aca="true" t="shared" si="18" ref="D173:J173">D174+D175+D178+D181+D182</f>
        <v>10504422.5</v>
      </c>
      <c r="E173" s="44">
        <f t="shared" si="10"/>
        <v>18.855949504692493</v>
      </c>
      <c r="F173" s="43">
        <f t="shared" si="18"/>
        <v>60638952</v>
      </c>
      <c r="G173" s="43"/>
      <c r="H173" s="44"/>
      <c r="I173" s="43">
        <f t="shared" si="18"/>
        <v>116347748.3</v>
      </c>
      <c r="J173" s="43">
        <f t="shared" si="18"/>
        <v>10504422.5</v>
      </c>
      <c r="K173" s="44">
        <f t="shared" si="13"/>
        <v>9.028470815708944</v>
      </c>
    </row>
    <row r="174" spans="1:11" ht="93.75" customHeight="1">
      <c r="A174" s="31" t="s">
        <v>224</v>
      </c>
      <c r="B174" s="53" t="s">
        <v>225</v>
      </c>
      <c r="C174" s="29">
        <v>6220635.3</v>
      </c>
      <c r="D174" s="29"/>
      <c r="E174" s="62"/>
      <c r="F174" s="29">
        <v>5045000</v>
      </c>
      <c r="G174" s="29"/>
      <c r="H174" s="30"/>
      <c r="I174" s="20">
        <f t="shared" si="11"/>
        <v>11265635.3</v>
      </c>
      <c r="J174" s="20"/>
      <c r="K174" s="30"/>
    </row>
    <row r="175" spans="1:11" ht="55.5" customHeight="1">
      <c r="A175" s="31" t="s">
        <v>226</v>
      </c>
      <c r="B175" s="53">
        <v>6020</v>
      </c>
      <c r="C175" s="29"/>
      <c r="D175" s="29"/>
      <c r="E175" s="44"/>
      <c r="F175" s="29">
        <f>SUM(F176+F177)</f>
        <v>28860962</v>
      </c>
      <c r="G175" s="29"/>
      <c r="H175" s="44"/>
      <c r="I175" s="29">
        <f>SUM(I176+I177)</f>
        <v>28860962</v>
      </c>
      <c r="J175" s="29"/>
      <c r="K175" s="44"/>
    </row>
    <row r="176" spans="1:11" s="50" customFormat="1" ht="44.25" customHeight="1">
      <c r="A176" s="46" t="s">
        <v>227</v>
      </c>
      <c r="B176" s="56" t="s">
        <v>228</v>
      </c>
      <c r="C176" s="48"/>
      <c r="D176" s="48"/>
      <c r="E176" s="44"/>
      <c r="F176" s="48">
        <v>7860962</v>
      </c>
      <c r="G176" s="48"/>
      <c r="H176" s="30"/>
      <c r="I176" s="61">
        <f t="shared" si="11"/>
        <v>7860962</v>
      </c>
      <c r="J176" s="61"/>
      <c r="K176" s="30"/>
    </row>
    <row r="177" spans="1:11" s="50" customFormat="1" ht="92.25" customHeight="1">
      <c r="A177" s="46" t="s">
        <v>229</v>
      </c>
      <c r="B177" s="56" t="s">
        <v>230</v>
      </c>
      <c r="C177" s="48"/>
      <c r="D177" s="48"/>
      <c r="E177" s="44"/>
      <c r="F177" s="48">
        <v>21000000</v>
      </c>
      <c r="G177" s="48"/>
      <c r="H177" s="30"/>
      <c r="I177" s="61">
        <f t="shared" si="11"/>
        <v>21000000</v>
      </c>
      <c r="J177" s="61"/>
      <c r="K177" s="30"/>
    </row>
    <row r="178" spans="1:11" ht="61.5" customHeight="1">
      <c r="A178" s="31" t="s">
        <v>231</v>
      </c>
      <c r="B178" s="53">
        <v>6050</v>
      </c>
      <c r="C178" s="29"/>
      <c r="D178" s="29"/>
      <c r="E178" s="44"/>
      <c r="F178" s="29">
        <f>SUM(F179:F180)</f>
        <v>916000</v>
      </c>
      <c r="G178" s="29"/>
      <c r="H178" s="44"/>
      <c r="I178" s="29">
        <f>SUM(I179:I180)</f>
        <v>916000</v>
      </c>
      <c r="J178" s="29"/>
      <c r="K178" s="44"/>
    </row>
    <row r="179" spans="1:11" s="50" customFormat="1" ht="54" customHeight="1">
      <c r="A179" s="46" t="s">
        <v>232</v>
      </c>
      <c r="B179" s="56" t="s">
        <v>233</v>
      </c>
      <c r="C179" s="48"/>
      <c r="D179" s="48"/>
      <c r="E179" s="44"/>
      <c r="F179" s="48">
        <v>456000</v>
      </c>
      <c r="G179" s="48"/>
      <c r="H179" s="44"/>
      <c r="I179" s="61">
        <f t="shared" si="11"/>
        <v>456000</v>
      </c>
      <c r="J179" s="61"/>
      <c r="K179" s="30"/>
    </row>
    <row r="180" spans="1:11" s="50" customFormat="1" ht="74.25" customHeight="1">
      <c r="A180" s="46" t="s">
        <v>234</v>
      </c>
      <c r="B180" s="56" t="s">
        <v>235</v>
      </c>
      <c r="C180" s="48"/>
      <c r="D180" s="48"/>
      <c r="E180" s="44"/>
      <c r="F180" s="48">
        <v>460000</v>
      </c>
      <c r="G180" s="48"/>
      <c r="H180" s="44"/>
      <c r="I180" s="61">
        <f t="shared" si="11"/>
        <v>460000</v>
      </c>
      <c r="J180" s="61"/>
      <c r="K180" s="30"/>
    </row>
    <row r="181" spans="1:11" ht="36.75" customHeight="1">
      <c r="A181" s="31" t="s">
        <v>26</v>
      </c>
      <c r="B181" s="53" t="s">
        <v>236</v>
      </c>
      <c r="C181" s="29">
        <v>49033375</v>
      </c>
      <c r="D181" s="29">
        <v>10424822.5</v>
      </c>
      <c r="E181" s="30">
        <f>D181/C181*100</f>
        <v>21.260666841717505</v>
      </c>
      <c r="F181" s="29">
        <v>25636990</v>
      </c>
      <c r="G181" s="29"/>
      <c r="H181" s="44"/>
      <c r="I181" s="20">
        <f t="shared" si="11"/>
        <v>74670365</v>
      </c>
      <c r="J181" s="20">
        <f t="shared" si="12"/>
        <v>10424822.5</v>
      </c>
      <c r="K181" s="30">
        <f>J181/I181*100</f>
        <v>13.961124336274505</v>
      </c>
    </row>
    <row r="182" spans="1:11" ht="126" customHeight="1">
      <c r="A182" s="31" t="s">
        <v>237</v>
      </c>
      <c r="B182" s="53" t="s">
        <v>238</v>
      </c>
      <c r="C182" s="29">
        <v>454786</v>
      </c>
      <c r="D182" s="29">
        <v>79600</v>
      </c>
      <c r="E182" s="30">
        <f>D182/C182*100</f>
        <v>17.502737551287858</v>
      </c>
      <c r="F182" s="29">
        <v>180000</v>
      </c>
      <c r="G182" s="29"/>
      <c r="H182" s="44"/>
      <c r="I182" s="20">
        <f aca="true" t="shared" si="19" ref="I182:I211">C182+F182</f>
        <v>634786</v>
      </c>
      <c r="J182" s="20">
        <f>D182+G182</f>
        <v>79600</v>
      </c>
      <c r="K182" s="30">
        <f>J182/I182*100</f>
        <v>12.539659034698309</v>
      </c>
    </row>
    <row r="183" spans="1:11" s="47" customFormat="1" ht="36.75" customHeight="1">
      <c r="A183" s="59" t="s">
        <v>239</v>
      </c>
      <c r="B183" s="54" t="s">
        <v>240</v>
      </c>
      <c r="C183" s="43"/>
      <c r="D183" s="43"/>
      <c r="E183" s="44"/>
      <c r="F183" s="43">
        <f>F184+F185+F186</f>
        <v>121026206.17</v>
      </c>
      <c r="G183" s="43">
        <f>G184+G185+G186</f>
        <v>832473.87</v>
      </c>
      <c r="H183" s="44">
        <f>G183/F183*100</f>
        <v>0.6878459602630704</v>
      </c>
      <c r="I183" s="43">
        <f>I184+I185+I186</f>
        <v>121026206.17</v>
      </c>
      <c r="J183" s="43">
        <f>J184+J185+J186</f>
        <v>832473.87</v>
      </c>
      <c r="K183" s="44">
        <f>J183/I183*100</f>
        <v>0.6878459602630704</v>
      </c>
    </row>
    <row r="184" spans="1:11" ht="59.25" customHeight="1">
      <c r="A184" s="31" t="s">
        <v>241</v>
      </c>
      <c r="B184" s="53" t="s">
        <v>242</v>
      </c>
      <c r="C184" s="29"/>
      <c r="D184" s="29"/>
      <c r="E184" s="30"/>
      <c r="F184" s="29">
        <v>119826206.17</v>
      </c>
      <c r="G184" s="29">
        <v>787845.87</v>
      </c>
      <c r="H184" s="30">
        <f>G184/F184*100</f>
        <v>0.6574904565385857</v>
      </c>
      <c r="I184" s="20">
        <f t="shared" si="19"/>
        <v>119826206.17</v>
      </c>
      <c r="J184" s="20">
        <f>D184+G184</f>
        <v>787845.87</v>
      </c>
      <c r="K184" s="30">
        <f>J184/I184*100</f>
        <v>0.6574904565385857</v>
      </c>
    </row>
    <row r="185" spans="1:11" ht="80.25" customHeight="1">
      <c r="A185" s="31" t="s">
        <v>243</v>
      </c>
      <c r="B185" s="53" t="s">
        <v>244</v>
      </c>
      <c r="C185" s="29"/>
      <c r="D185" s="29"/>
      <c r="E185" s="30"/>
      <c r="F185" s="29">
        <v>200000</v>
      </c>
      <c r="G185" s="29">
        <v>44628</v>
      </c>
      <c r="H185" s="30">
        <f>G185/F185*100</f>
        <v>22.314</v>
      </c>
      <c r="I185" s="20">
        <f t="shared" si="19"/>
        <v>200000</v>
      </c>
      <c r="J185" s="20">
        <f>D185+G185</f>
        <v>44628</v>
      </c>
      <c r="K185" s="30">
        <f>J185/I185*100</f>
        <v>22.314</v>
      </c>
    </row>
    <row r="186" spans="1:11" ht="50.25" customHeight="1">
      <c r="A186" s="31" t="s">
        <v>245</v>
      </c>
      <c r="B186" s="53">
        <v>6420</v>
      </c>
      <c r="C186" s="29"/>
      <c r="D186" s="29"/>
      <c r="E186" s="30"/>
      <c r="F186" s="29">
        <f>SUM(F187+F188)</f>
        <v>1000000</v>
      </c>
      <c r="G186" s="29"/>
      <c r="H186" s="30"/>
      <c r="I186" s="29">
        <f>SUM(I187+I188)</f>
        <v>1000000</v>
      </c>
      <c r="J186" s="29"/>
      <c r="K186" s="30"/>
    </row>
    <row r="187" spans="1:11" s="50" customFormat="1" ht="87.75" customHeight="1">
      <c r="A187" s="46" t="s">
        <v>246</v>
      </c>
      <c r="B187" s="56" t="s">
        <v>247</v>
      </c>
      <c r="C187" s="48"/>
      <c r="D187" s="48"/>
      <c r="E187" s="30"/>
      <c r="F187" s="48">
        <v>700000</v>
      </c>
      <c r="G187" s="48"/>
      <c r="H187" s="30"/>
      <c r="I187" s="61">
        <f t="shared" si="19"/>
        <v>700000</v>
      </c>
      <c r="J187" s="61"/>
      <c r="K187" s="30"/>
    </row>
    <row r="188" spans="1:11" s="50" customFormat="1" ht="87.75" customHeight="1">
      <c r="A188" s="46" t="s">
        <v>248</v>
      </c>
      <c r="B188" s="56" t="s">
        <v>249</v>
      </c>
      <c r="C188" s="48"/>
      <c r="D188" s="48"/>
      <c r="E188" s="44"/>
      <c r="F188" s="48">
        <v>300000</v>
      </c>
      <c r="G188" s="48"/>
      <c r="H188" s="44"/>
      <c r="I188" s="61">
        <f t="shared" si="19"/>
        <v>300000</v>
      </c>
      <c r="J188" s="61"/>
      <c r="K188" s="62"/>
    </row>
    <row r="189" spans="1:11" s="47" customFormat="1" ht="65.25" customHeight="1">
      <c r="A189" s="32" t="s">
        <v>250</v>
      </c>
      <c r="B189" s="54" t="s">
        <v>251</v>
      </c>
      <c r="C189" s="43">
        <v>34002027</v>
      </c>
      <c r="D189" s="43">
        <v>5437813.45</v>
      </c>
      <c r="E189" s="44">
        <f aca="true" t="shared" si="20" ref="E189:E195">D189/C189*100</f>
        <v>15.992615528480112</v>
      </c>
      <c r="F189" s="43">
        <v>40350900</v>
      </c>
      <c r="G189" s="43"/>
      <c r="H189" s="44"/>
      <c r="I189" s="33">
        <f t="shared" si="19"/>
        <v>74352927</v>
      </c>
      <c r="J189" s="33">
        <f>D189+G189</f>
        <v>5437813.45</v>
      </c>
      <c r="K189" s="44">
        <f aca="true" t="shared" si="21" ref="K189:K195">J189/I189*100</f>
        <v>7.313516319270122</v>
      </c>
    </row>
    <row r="190" spans="1:11" ht="48.75" customHeight="1">
      <c r="A190" s="31" t="s">
        <v>252</v>
      </c>
      <c r="B190" s="53" t="s">
        <v>253</v>
      </c>
      <c r="C190" s="29">
        <v>34002027</v>
      </c>
      <c r="D190" s="29">
        <v>5437813.45</v>
      </c>
      <c r="E190" s="30">
        <f t="shared" si="20"/>
        <v>15.992615528480112</v>
      </c>
      <c r="F190" s="29">
        <v>40350900</v>
      </c>
      <c r="G190" s="29"/>
      <c r="H190" s="44"/>
      <c r="I190" s="20">
        <f t="shared" si="19"/>
        <v>74352927</v>
      </c>
      <c r="J190" s="20">
        <f>D190+G190</f>
        <v>5437813.45</v>
      </c>
      <c r="K190" s="30">
        <f t="shared" si="21"/>
        <v>7.313516319270122</v>
      </c>
    </row>
    <row r="191" spans="1:11" s="47" customFormat="1" ht="36.75" customHeight="1">
      <c r="A191" s="32" t="s">
        <v>254</v>
      </c>
      <c r="B191" s="54" t="s">
        <v>255</v>
      </c>
      <c r="C191" s="43">
        <f>C192</f>
        <v>470000</v>
      </c>
      <c r="D191" s="43">
        <f aca="true" t="shared" si="22" ref="D191:J191">D192</f>
        <v>239999.99</v>
      </c>
      <c r="E191" s="44">
        <f t="shared" si="20"/>
        <v>51.06382765957447</v>
      </c>
      <c r="F191" s="43"/>
      <c r="G191" s="43"/>
      <c r="H191" s="44"/>
      <c r="I191" s="43">
        <f t="shared" si="22"/>
        <v>470000</v>
      </c>
      <c r="J191" s="43">
        <f t="shared" si="22"/>
        <v>239999.99</v>
      </c>
      <c r="K191" s="44">
        <f t="shared" si="21"/>
        <v>51.06382765957447</v>
      </c>
    </row>
    <row r="192" spans="1:11" ht="53.25" customHeight="1">
      <c r="A192" s="31" t="s">
        <v>256</v>
      </c>
      <c r="B192" s="53">
        <v>7210</v>
      </c>
      <c r="C192" s="29">
        <f>C193</f>
        <v>470000</v>
      </c>
      <c r="D192" s="29">
        <f aca="true" t="shared" si="23" ref="D192:J192">D193</f>
        <v>239999.99</v>
      </c>
      <c r="E192" s="30">
        <f t="shared" si="20"/>
        <v>51.06382765957447</v>
      </c>
      <c r="F192" s="29"/>
      <c r="G192" s="29"/>
      <c r="H192" s="44"/>
      <c r="I192" s="29">
        <f t="shared" si="23"/>
        <v>470000</v>
      </c>
      <c r="J192" s="29">
        <f t="shared" si="23"/>
        <v>239999.99</v>
      </c>
      <c r="K192" s="30">
        <f t="shared" si="21"/>
        <v>51.06382765957447</v>
      </c>
    </row>
    <row r="193" spans="1:11" s="50" customFormat="1" ht="51.75" customHeight="1">
      <c r="A193" s="46" t="s">
        <v>257</v>
      </c>
      <c r="B193" s="56" t="s">
        <v>258</v>
      </c>
      <c r="C193" s="48">
        <v>470000</v>
      </c>
      <c r="D193" s="48">
        <v>239999.99</v>
      </c>
      <c r="E193" s="62">
        <f t="shared" si="20"/>
        <v>51.06382765957447</v>
      </c>
      <c r="F193" s="48"/>
      <c r="G193" s="48"/>
      <c r="H193" s="44"/>
      <c r="I193" s="61">
        <f t="shared" si="19"/>
        <v>470000</v>
      </c>
      <c r="J193" s="61">
        <f>D193+G193</f>
        <v>239999.99</v>
      </c>
      <c r="K193" s="62">
        <f t="shared" si="21"/>
        <v>51.06382765957447</v>
      </c>
    </row>
    <row r="194" spans="1:11" s="47" customFormat="1" ht="60.75" customHeight="1">
      <c r="A194" s="32" t="s">
        <v>259</v>
      </c>
      <c r="B194" s="54" t="s">
        <v>260</v>
      </c>
      <c r="C194" s="43">
        <f>C195+C196+C197+C198</f>
        <v>5989493</v>
      </c>
      <c r="D194" s="43">
        <f aca="true" t="shared" si="24" ref="D194:J194">D195+D196+D197+D198</f>
        <v>511907.25</v>
      </c>
      <c r="E194" s="44">
        <f t="shared" si="20"/>
        <v>8.54675429122298</v>
      </c>
      <c r="F194" s="43">
        <f t="shared" si="24"/>
        <v>133138387</v>
      </c>
      <c r="G194" s="43">
        <f t="shared" si="24"/>
        <v>22243039.68</v>
      </c>
      <c r="H194" s="44">
        <f>G194/F194*100</f>
        <v>16.70670659394424</v>
      </c>
      <c r="I194" s="43">
        <f t="shared" si="24"/>
        <v>139127880</v>
      </c>
      <c r="J194" s="43">
        <f t="shared" si="24"/>
        <v>22754946.93</v>
      </c>
      <c r="K194" s="44">
        <f t="shared" si="21"/>
        <v>16.355418432308465</v>
      </c>
    </row>
    <row r="195" spans="1:11" ht="36.75" customHeight="1">
      <c r="A195" s="31" t="s">
        <v>261</v>
      </c>
      <c r="B195" s="53" t="s">
        <v>262</v>
      </c>
      <c r="C195" s="29">
        <v>3199400</v>
      </c>
      <c r="D195" s="29">
        <v>511907.25</v>
      </c>
      <c r="E195" s="30">
        <f t="shared" si="20"/>
        <v>16.000101581546538</v>
      </c>
      <c r="F195" s="29">
        <v>54503350</v>
      </c>
      <c r="G195" s="29"/>
      <c r="H195" s="30"/>
      <c r="I195" s="20">
        <f t="shared" si="19"/>
        <v>57702750</v>
      </c>
      <c r="J195" s="20">
        <f>D195+G195</f>
        <v>511907.25</v>
      </c>
      <c r="K195" s="30">
        <f t="shared" si="21"/>
        <v>0.8871453266958681</v>
      </c>
    </row>
    <row r="196" spans="1:11" ht="52.5" customHeight="1">
      <c r="A196" s="31" t="s">
        <v>263</v>
      </c>
      <c r="B196" s="53" t="s">
        <v>264</v>
      </c>
      <c r="C196" s="29">
        <v>379840</v>
      </c>
      <c r="D196" s="29"/>
      <c r="E196" s="30"/>
      <c r="F196" s="29">
        <v>132760</v>
      </c>
      <c r="G196" s="29"/>
      <c r="H196" s="30"/>
      <c r="I196" s="20">
        <f t="shared" si="19"/>
        <v>512600</v>
      </c>
      <c r="J196" s="20"/>
      <c r="K196" s="44"/>
    </row>
    <row r="197" spans="1:11" ht="54.75" customHeight="1">
      <c r="A197" s="31" t="s">
        <v>265</v>
      </c>
      <c r="B197" s="53" t="s">
        <v>266</v>
      </c>
      <c r="C197" s="29"/>
      <c r="D197" s="29"/>
      <c r="E197" s="44"/>
      <c r="F197" s="29">
        <v>78027150</v>
      </c>
      <c r="G197" s="29">
        <v>22243039.68</v>
      </c>
      <c r="H197" s="30">
        <f>G197/F197*100</f>
        <v>28.506794980977773</v>
      </c>
      <c r="I197" s="20">
        <f t="shared" si="19"/>
        <v>78027150</v>
      </c>
      <c r="J197" s="20">
        <f>D197+G197</f>
        <v>22243039.68</v>
      </c>
      <c r="K197" s="30">
        <f>J197/I197*100</f>
        <v>28.506794980977773</v>
      </c>
    </row>
    <row r="198" spans="1:11" ht="36.75" customHeight="1">
      <c r="A198" s="31" t="s">
        <v>267</v>
      </c>
      <c r="B198" s="53" t="s">
        <v>268</v>
      </c>
      <c r="C198" s="29">
        <v>2410253</v>
      </c>
      <c r="D198" s="29"/>
      <c r="E198" s="44"/>
      <c r="F198" s="29">
        <v>475127</v>
      </c>
      <c r="G198" s="29"/>
      <c r="H198" s="44"/>
      <c r="I198" s="20">
        <f t="shared" si="19"/>
        <v>2885380</v>
      </c>
      <c r="J198" s="20"/>
      <c r="K198" s="30"/>
    </row>
    <row r="199" spans="1:11" s="47" customFormat="1" ht="74.25" customHeight="1">
      <c r="A199" s="32" t="s">
        <v>28</v>
      </c>
      <c r="B199" s="54" t="s">
        <v>269</v>
      </c>
      <c r="C199" s="43">
        <f>C200+C202+C203</f>
        <v>1436104</v>
      </c>
      <c r="D199" s="43">
        <f aca="true" t="shared" si="25" ref="D199:J199">D200+D202+D203</f>
        <v>100751.02</v>
      </c>
      <c r="E199" s="44">
        <f>D199/C199*100</f>
        <v>7.015579651612976</v>
      </c>
      <c r="F199" s="43"/>
      <c r="G199" s="43"/>
      <c r="H199" s="44"/>
      <c r="I199" s="43">
        <f t="shared" si="25"/>
        <v>1436104</v>
      </c>
      <c r="J199" s="43">
        <f t="shared" si="25"/>
        <v>100751.02</v>
      </c>
      <c r="K199" s="44">
        <f>J199/I199*100</f>
        <v>7.015579651612976</v>
      </c>
    </row>
    <row r="200" spans="1:11" ht="57" customHeight="1">
      <c r="A200" s="31" t="s">
        <v>11</v>
      </c>
      <c r="B200" s="53">
        <v>7610</v>
      </c>
      <c r="C200" s="29">
        <f>C201</f>
        <v>424600</v>
      </c>
      <c r="D200" s="29"/>
      <c r="E200" s="44"/>
      <c r="F200" s="29"/>
      <c r="G200" s="29"/>
      <c r="H200" s="44"/>
      <c r="I200" s="29">
        <f>I201</f>
        <v>424600</v>
      </c>
      <c r="J200" s="29"/>
      <c r="K200" s="44"/>
    </row>
    <row r="201" spans="1:11" s="50" customFormat="1" ht="61.5" customHeight="1">
      <c r="A201" s="46" t="s">
        <v>270</v>
      </c>
      <c r="B201" s="56" t="s">
        <v>271</v>
      </c>
      <c r="C201" s="48">
        <v>424600</v>
      </c>
      <c r="D201" s="48"/>
      <c r="E201" s="44"/>
      <c r="F201" s="48"/>
      <c r="G201" s="48"/>
      <c r="H201" s="44"/>
      <c r="I201" s="61">
        <f t="shared" si="19"/>
        <v>424600</v>
      </c>
      <c r="J201" s="49"/>
      <c r="K201" s="44"/>
    </row>
    <row r="202" spans="1:11" ht="62.25" customHeight="1">
      <c r="A202" s="31" t="s">
        <v>29</v>
      </c>
      <c r="B202" s="53" t="s">
        <v>272</v>
      </c>
      <c r="C202" s="29">
        <v>46400</v>
      </c>
      <c r="D202" s="29"/>
      <c r="E202" s="44"/>
      <c r="F202" s="29"/>
      <c r="G202" s="29"/>
      <c r="H202" s="44"/>
      <c r="I202" s="20">
        <f t="shared" si="19"/>
        <v>46400</v>
      </c>
      <c r="J202" s="33"/>
      <c r="K202" s="44"/>
    </row>
    <row r="203" spans="1:11" ht="18.75">
      <c r="A203" s="31" t="s">
        <v>30</v>
      </c>
      <c r="B203" s="53" t="s">
        <v>273</v>
      </c>
      <c r="C203" s="29">
        <v>965104</v>
      </c>
      <c r="D203" s="29">
        <v>100751.02</v>
      </c>
      <c r="E203" s="30">
        <f>D203/C203*100</f>
        <v>10.4393951325453</v>
      </c>
      <c r="F203" s="29"/>
      <c r="G203" s="29"/>
      <c r="H203" s="44"/>
      <c r="I203" s="20">
        <f t="shared" si="19"/>
        <v>965104</v>
      </c>
      <c r="J203" s="20">
        <f>D203+G203</f>
        <v>100751.02</v>
      </c>
      <c r="K203" s="30">
        <f>J203/I203*100</f>
        <v>10.4393951325453</v>
      </c>
    </row>
    <row r="204" spans="1:11" s="47" customFormat="1" ht="72.75" customHeight="1">
      <c r="A204" s="32" t="s">
        <v>274</v>
      </c>
      <c r="B204" s="54" t="s">
        <v>275</v>
      </c>
      <c r="C204" s="43">
        <f>C205+C206</f>
        <v>1429600</v>
      </c>
      <c r="D204" s="43">
        <f aca="true" t="shared" si="26" ref="D204:J204">D205+D206</f>
        <v>281405.89</v>
      </c>
      <c r="E204" s="44">
        <f>D204/C204*100</f>
        <v>19.684239647453836</v>
      </c>
      <c r="F204" s="43">
        <f t="shared" si="26"/>
        <v>340000</v>
      </c>
      <c r="G204" s="43"/>
      <c r="H204" s="44"/>
      <c r="I204" s="43">
        <f t="shared" si="26"/>
        <v>1769600</v>
      </c>
      <c r="J204" s="43">
        <f t="shared" si="26"/>
        <v>281405.89</v>
      </c>
      <c r="K204" s="44">
        <f>J204/I204*100</f>
        <v>15.902231577757686</v>
      </c>
    </row>
    <row r="205" spans="1:11" ht="64.5" customHeight="1">
      <c r="A205" s="31" t="s">
        <v>276</v>
      </c>
      <c r="B205" s="53" t="s">
        <v>277</v>
      </c>
      <c r="C205" s="29">
        <v>170800</v>
      </c>
      <c r="D205" s="29">
        <v>28021.2</v>
      </c>
      <c r="E205" s="30">
        <f>D205/C205*100</f>
        <v>16.40585480093677</v>
      </c>
      <c r="F205" s="29"/>
      <c r="G205" s="29"/>
      <c r="H205" s="44"/>
      <c r="I205" s="20">
        <f t="shared" si="19"/>
        <v>170800</v>
      </c>
      <c r="J205" s="20">
        <f>D205+G205</f>
        <v>28021.2</v>
      </c>
      <c r="K205" s="30">
        <f>J205/I205*100</f>
        <v>16.40585480093677</v>
      </c>
    </row>
    <row r="206" spans="1:11" ht="36.75" customHeight="1">
      <c r="A206" s="31" t="s">
        <v>278</v>
      </c>
      <c r="B206" s="53" t="s">
        <v>279</v>
      </c>
      <c r="C206" s="29">
        <v>1258800</v>
      </c>
      <c r="D206" s="29">
        <v>253384.69</v>
      </c>
      <c r="E206" s="30">
        <f>D206/C206*100</f>
        <v>20.12906657133778</v>
      </c>
      <c r="F206" s="29">
        <v>340000</v>
      </c>
      <c r="G206" s="29"/>
      <c r="H206" s="44"/>
      <c r="I206" s="20">
        <f t="shared" si="19"/>
        <v>1598800</v>
      </c>
      <c r="J206" s="20">
        <f>D206+G206</f>
        <v>253384.69</v>
      </c>
      <c r="K206" s="30">
        <f>J206/I206*100</f>
        <v>15.848429447085314</v>
      </c>
    </row>
    <row r="207" spans="1:11" s="47" customFormat="1" ht="47.25" customHeight="1">
      <c r="A207" s="32" t="s">
        <v>280</v>
      </c>
      <c r="B207" s="54" t="s">
        <v>281</v>
      </c>
      <c r="C207" s="43">
        <f>C208+C209</f>
        <v>2064776</v>
      </c>
      <c r="D207" s="43"/>
      <c r="E207" s="44"/>
      <c r="F207" s="43">
        <f>F208+F209</f>
        <v>6992</v>
      </c>
      <c r="G207" s="43"/>
      <c r="H207" s="44"/>
      <c r="I207" s="43">
        <f>I208+I209</f>
        <v>2071768</v>
      </c>
      <c r="J207" s="43"/>
      <c r="K207" s="44"/>
    </row>
    <row r="208" spans="1:11" ht="36.75" customHeight="1">
      <c r="A208" s="31" t="s">
        <v>282</v>
      </c>
      <c r="B208" s="54" t="s">
        <v>283</v>
      </c>
      <c r="C208" s="43">
        <v>2000000</v>
      </c>
      <c r="D208" s="29"/>
      <c r="E208" s="44"/>
      <c r="F208" s="29"/>
      <c r="G208" s="29"/>
      <c r="H208" s="44"/>
      <c r="I208" s="33">
        <f t="shared" si="19"/>
        <v>2000000</v>
      </c>
      <c r="J208" s="33"/>
      <c r="K208" s="44"/>
    </row>
    <row r="209" spans="1:11" ht="90.75" customHeight="1">
      <c r="A209" s="31" t="s">
        <v>284</v>
      </c>
      <c r="B209" s="53">
        <v>8100</v>
      </c>
      <c r="C209" s="29">
        <f>C210</f>
        <v>64776</v>
      </c>
      <c r="D209" s="29"/>
      <c r="E209" s="44"/>
      <c r="F209" s="29">
        <f>F210</f>
        <v>6992</v>
      </c>
      <c r="G209" s="29"/>
      <c r="H209" s="44"/>
      <c r="I209" s="29">
        <f>I210</f>
        <v>71768</v>
      </c>
      <c r="J209" s="29"/>
      <c r="K209" s="44"/>
    </row>
    <row r="210" spans="1:11" s="50" customFormat="1" ht="126" customHeight="1">
      <c r="A210" s="46" t="s">
        <v>285</v>
      </c>
      <c r="B210" s="56" t="s">
        <v>286</v>
      </c>
      <c r="C210" s="48">
        <v>64776</v>
      </c>
      <c r="D210" s="48"/>
      <c r="E210" s="44"/>
      <c r="F210" s="48">
        <v>6992</v>
      </c>
      <c r="G210" s="48"/>
      <c r="H210" s="44"/>
      <c r="I210" s="61">
        <f t="shared" si="19"/>
        <v>71768</v>
      </c>
      <c r="J210" s="49"/>
      <c r="K210" s="44"/>
    </row>
    <row r="211" spans="1:11" s="47" customFormat="1" ht="36.75" customHeight="1">
      <c r="A211" s="32" t="s">
        <v>296</v>
      </c>
      <c r="B211" s="54" t="s">
        <v>297</v>
      </c>
      <c r="C211" s="43">
        <v>20879452.7</v>
      </c>
      <c r="D211" s="43">
        <v>1275017.3</v>
      </c>
      <c r="E211" s="44">
        <f>D211/C211*100</f>
        <v>6.10656475684346</v>
      </c>
      <c r="F211" s="43">
        <v>11040495.55</v>
      </c>
      <c r="G211" s="43">
        <v>190000</v>
      </c>
      <c r="H211" s="44">
        <f>G211/F211*100</f>
        <v>1.7209372454300746</v>
      </c>
      <c r="I211" s="33">
        <f t="shared" si="19"/>
        <v>31919948.25</v>
      </c>
      <c r="J211" s="33">
        <f>D211+G211</f>
        <v>1465017.3</v>
      </c>
      <c r="K211" s="44">
        <f aca="true" t="shared" si="27" ref="K211:K216">J211/I211*100</f>
        <v>4.5896606364328925</v>
      </c>
    </row>
    <row r="212" spans="1:11" s="47" customFormat="1" ht="36.75" customHeight="1">
      <c r="A212" s="32" t="s">
        <v>16</v>
      </c>
      <c r="B212" s="54" t="s">
        <v>299</v>
      </c>
      <c r="C212" s="43">
        <v>6047933</v>
      </c>
      <c r="D212" s="43">
        <v>8283.86</v>
      </c>
      <c r="E212" s="44">
        <f>D212/C212*100</f>
        <v>0.13697010201667248</v>
      </c>
      <c r="F212" s="43"/>
      <c r="G212" s="43"/>
      <c r="H212" s="44"/>
      <c r="I212" s="33">
        <f>C212+F212</f>
        <v>6047933</v>
      </c>
      <c r="J212" s="33">
        <f>D212+G212</f>
        <v>8283.86</v>
      </c>
      <c r="K212" s="44">
        <f t="shared" si="27"/>
        <v>0.13697010201667248</v>
      </c>
    </row>
    <row r="213" spans="1:11" s="47" customFormat="1" ht="36.75" customHeight="1">
      <c r="A213" s="26" t="s">
        <v>300</v>
      </c>
      <c r="B213" s="54" t="s">
        <v>301</v>
      </c>
      <c r="C213" s="43"/>
      <c r="D213" s="43"/>
      <c r="E213" s="44"/>
      <c r="F213" s="43">
        <f>F214</f>
        <v>4619000</v>
      </c>
      <c r="G213" s="43">
        <f>G214</f>
        <v>100245.58</v>
      </c>
      <c r="H213" s="44">
        <f>G213/F213*100</f>
        <v>2.1702875081186406</v>
      </c>
      <c r="I213" s="43">
        <f>I214</f>
        <v>4619000</v>
      </c>
      <c r="J213" s="43">
        <f>J214</f>
        <v>100245.58</v>
      </c>
      <c r="K213" s="44">
        <f t="shared" si="27"/>
        <v>2.1702875081186406</v>
      </c>
    </row>
    <row r="214" spans="1:11" ht="53.25" customHeight="1">
      <c r="A214" s="31" t="s">
        <v>11</v>
      </c>
      <c r="B214" s="53" t="s">
        <v>302</v>
      </c>
      <c r="C214" s="29"/>
      <c r="D214" s="29"/>
      <c r="E214" s="44"/>
      <c r="F214" s="29">
        <v>4619000</v>
      </c>
      <c r="G214" s="29">
        <v>100245.58</v>
      </c>
      <c r="H214" s="30">
        <f>G214/F214*100</f>
        <v>2.1702875081186406</v>
      </c>
      <c r="I214" s="20">
        <f>C214+F214</f>
        <v>4619000</v>
      </c>
      <c r="J214" s="20">
        <f>D214+G214</f>
        <v>100245.58</v>
      </c>
      <c r="K214" s="30">
        <f t="shared" si="27"/>
        <v>2.1702875081186406</v>
      </c>
    </row>
    <row r="215" spans="1:11" ht="53.25" customHeight="1">
      <c r="A215" s="6" t="s">
        <v>311</v>
      </c>
      <c r="B215" s="53"/>
      <c r="C215" s="43">
        <f>C115+C118+C130+C135+C156+C163+C173+C183+C189+C191+C194+C199+C204+C207+C211+C212+C213</f>
        <v>1335252545.8</v>
      </c>
      <c r="D215" s="43">
        <f>D115+D118+D130+D135+D156+D163+D173+D183+D189+D191+D194+D199+D204+D207+D211+D212+D213</f>
        <v>285153527.63</v>
      </c>
      <c r="E215" s="44">
        <f>D215/C215*100</f>
        <v>21.355774870225304</v>
      </c>
      <c r="F215" s="43">
        <f>F115+F118+F130+F135+F156+F163+F173+F183+F189+F191+F194+F199+F204+F207+F211+F212+F213</f>
        <v>416347588.51</v>
      </c>
      <c r="G215" s="43">
        <f>G115+G118+G130+G135+G156+G163+G173+G183+G189+G191+G194+G199+G204+G207+G211+G212+G213</f>
        <v>34041648.11</v>
      </c>
      <c r="H215" s="44">
        <f>G215/F215*100</f>
        <v>8.176256822292698</v>
      </c>
      <c r="I215" s="43">
        <f>I115+I118+I130+I135+I156+I163+I173+I183+I189+I191+I194+I199+I204+I207+I211+I212+I213</f>
        <v>1751600134.31</v>
      </c>
      <c r="J215" s="43">
        <f>J115+J118+J130+J135+J156+J163+J173+J183+J189+J191+J194+J199+J204+J207+J211+J212+J213</f>
        <v>319195175.74</v>
      </c>
      <c r="K215" s="44">
        <f t="shared" si="27"/>
        <v>18.22306184429126</v>
      </c>
    </row>
    <row r="216" spans="1:11" s="47" customFormat="1" ht="43.5" customHeight="1">
      <c r="A216" s="6" t="s">
        <v>310</v>
      </c>
      <c r="B216" s="54"/>
      <c r="C216" s="43">
        <f>C217+C218+C219+C220+C221+C222</f>
        <v>745490124.9999999</v>
      </c>
      <c r="D216" s="43">
        <f>D217+D218+D219+D220+D221+D222</f>
        <v>360506837.90999997</v>
      </c>
      <c r="E216" s="44">
        <f>D216/C216*100</f>
        <v>48.35836529826602</v>
      </c>
      <c r="F216" s="43">
        <f>F217+F218+F219+F220+F221+F222</f>
        <v>250000</v>
      </c>
      <c r="G216" s="43"/>
      <c r="H216" s="44"/>
      <c r="I216" s="43">
        <f>I217+I218+I219+I220+I221+I222</f>
        <v>745740124.9999999</v>
      </c>
      <c r="J216" s="43">
        <f>J217+J218+J219+J220+J221+J222</f>
        <v>360506837.90999997</v>
      </c>
      <c r="K216" s="44">
        <f t="shared" si="27"/>
        <v>48.34215376435591</v>
      </c>
    </row>
    <row r="217" spans="1:11" ht="42.75" customHeight="1">
      <c r="A217" s="31" t="s">
        <v>303</v>
      </c>
      <c r="B217" s="53" t="s">
        <v>287</v>
      </c>
      <c r="C217" s="29">
        <v>38570100</v>
      </c>
      <c r="D217" s="29">
        <v>9642300</v>
      </c>
      <c r="E217" s="30">
        <f aca="true" t="shared" si="28" ref="E217:E222">D217/C217*100</f>
        <v>24.999416646573383</v>
      </c>
      <c r="F217" s="29"/>
      <c r="G217" s="29"/>
      <c r="H217" s="44"/>
      <c r="I217" s="20">
        <f aca="true" t="shared" si="29" ref="I217:I222">C217+F217</f>
        <v>38570100</v>
      </c>
      <c r="J217" s="20">
        <f aca="true" t="shared" si="30" ref="J217:J222">D217+G217</f>
        <v>9642300</v>
      </c>
      <c r="K217" s="30">
        <f aca="true" t="shared" si="31" ref="K217:K222">J217/I217*100</f>
        <v>24.999416646573383</v>
      </c>
    </row>
    <row r="218" spans="1:11" ht="178.5" customHeight="1">
      <c r="A218" s="31" t="s">
        <v>288</v>
      </c>
      <c r="B218" s="53" t="s">
        <v>289</v>
      </c>
      <c r="C218" s="29">
        <v>312005999.99999994</v>
      </c>
      <c r="D218" s="29">
        <v>74542551.32</v>
      </c>
      <c r="E218" s="30">
        <f t="shared" si="28"/>
        <v>23.891383922104065</v>
      </c>
      <c r="F218" s="29"/>
      <c r="G218" s="29"/>
      <c r="H218" s="44"/>
      <c r="I218" s="20">
        <f t="shared" si="29"/>
        <v>312005999.99999994</v>
      </c>
      <c r="J218" s="20">
        <f t="shared" si="30"/>
        <v>74542551.32</v>
      </c>
      <c r="K218" s="30">
        <f t="shared" si="31"/>
        <v>23.891383922104065</v>
      </c>
    </row>
    <row r="219" spans="1:11" ht="206.25">
      <c r="A219" s="31" t="s">
        <v>290</v>
      </c>
      <c r="B219" s="53" t="s">
        <v>291</v>
      </c>
      <c r="C219" s="29">
        <v>347965899.99999994</v>
      </c>
      <c r="D219" s="29">
        <v>266560148.32</v>
      </c>
      <c r="E219" s="30">
        <f t="shared" si="28"/>
        <v>76.60525020411484</v>
      </c>
      <c r="F219" s="29"/>
      <c r="G219" s="29"/>
      <c r="H219" s="30"/>
      <c r="I219" s="20">
        <f t="shared" si="29"/>
        <v>347965899.99999994</v>
      </c>
      <c r="J219" s="20">
        <f t="shared" si="30"/>
        <v>266560148.32</v>
      </c>
      <c r="K219" s="30">
        <f t="shared" si="31"/>
        <v>76.60525020411484</v>
      </c>
    </row>
    <row r="220" spans="1:11" ht="112.5">
      <c r="A220" s="31" t="s">
        <v>292</v>
      </c>
      <c r="B220" s="53" t="s">
        <v>293</v>
      </c>
      <c r="C220" s="29">
        <v>239100</v>
      </c>
      <c r="D220" s="29">
        <v>13803.9</v>
      </c>
      <c r="E220" s="30">
        <f t="shared" si="28"/>
        <v>5.7732747804266</v>
      </c>
      <c r="F220" s="29"/>
      <c r="G220" s="29"/>
      <c r="H220" s="30"/>
      <c r="I220" s="20">
        <f t="shared" si="29"/>
        <v>239100</v>
      </c>
      <c r="J220" s="20">
        <f t="shared" si="30"/>
        <v>13803.9</v>
      </c>
      <c r="K220" s="30">
        <f t="shared" si="31"/>
        <v>5.7732747804266</v>
      </c>
    </row>
    <row r="221" spans="1:11" ht="108" customHeight="1">
      <c r="A221" s="31" t="s">
        <v>294</v>
      </c>
      <c r="B221" s="53" t="s">
        <v>295</v>
      </c>
      <c r="C221" s="29">
        <v>500000</v>
      </c>
      <c r="D221" s="29">
        <v>500000</v>
      </c>
      <c r="E221" s="30">
        <f t="shared" si="28"/>
        <v>100</v>
      </c>
      <c r="F221" s="29"/>
      <c r="G221" s="29"/>
      <c r="H221" s="44"/>
      <c r="I221" s="20">
        <f t="shared" si="29"/>
        <v>500000</v>
      </c>
      <c r="J221" s="20">
        <f t="shared" si="30"/>
        <v>500000</v>
      </c>
      <c r="K221" s="30">
        <f t="shared" si="31"/>
        <v>100</v>
      </c>
    </row>
    <row r="222" spans="1:11" ht="36.75" customHeight="1">
      <c r="A222" s="31" t="s">
        <v>7</v>
      </c>
      <c r="B222" s="53" t="s">
        <v>298</v>
      </c>
      <c r="C222" s="29">
        <v>46209025</v>
      </c>
      <c r="D222" s="29">
        <v>9248034.37</v>
      </c>
      <c r="E222" s="30">
        <f t="shared" si="28"/>
        <v>20.013480851413764</v>
      </c>
      <c r="F222" s="29">
        <v>250000</v>
      </c>
      <c r="G222" s="29"/>
      <c r="H222" s="30"/>
      <c r="I222" s="20">
        <f t="shared" si="29"/>
        <v>46459025</v>
      </c>
      <c r="J222" s="20">
        <f t="shared" si="30"/>
        <v>9248034.37</v>
      </c>
      <c r="K222" s="30">
        <f t="shared" si="31"/>
        <v>19.90578659367044</v>
      </c>
    </row>
    <row r="223" spans="1:11" ht="36.75" customHeight="1">
      <c r="A223" s="6" t="s">
        <v>3</v>
      </c>
      <c r="B223" s="66"/>
      <c r="C223" s="33">
        <f>C215+C216</f>
        <v>2080742670.7999997</v>
      </c>
      <c r="D223" s="33">
        <f>D215+D216</f>
        <v>645660365.54</v>
      </c>
      <c r="E223" s="44">
        <f>D223/C223*100</f>
        <v>31.030284263443196</v>
      </c>
      <c r="F223" s="33">
        <f>F215+F216</f>
        <v>416597588.51</v>
      </c>
      <c r="G223" s="33">
        <f>G215+G216</f>
        <v>34041648.11</v>
      </c>
      <c r="H223" s="44">
        <f>G223/F223*100</f>
        <v>8.171350254751381</v>
      </c>
      <c r="I223" s="33">
        <f>I215+I216</f>
        <v>2497340259.31</v>
      </c>
      <c r="J223" s="33">
        <f>J215+J216</f>
        <v>679702013.65</v>
      </c>
      <c r="K223" s="44">
        <f>J223/I223*100</f>
        <v>27.217036649935622</v>
      </c>
    </row>
    <row r="224" spans="1:11" s="47" customFormat="1" ht="50.25" customHeight="1">
      <c r="A224" s="6" t="s">
        <v>12</v>
      </c>
      <c r="B224" s="6"/>
      <c r="C224" s="33">
        <v>1079600</v>
      </c>
      <c r="D224" s="33"/>
      <c r="E224" s="41"/>
      <c r="F224" s="33">
        <v>1427</v>
      </c>
      <c r="G224" s="33">
        <v>-23658.28</v>
      </c>
      <c r="H224" s="41"/>
      <c r="I224" s="33">
        <f>SUM(C224+F224)</f>
        <v>1081027</v>
      </c>
      <c r="J224" s="33">
        <f>SUM(D224+G224)</f>
        <v>-23658.28</v>
      </c>
      <c r="K224" s="41"/>
    </row>
    <row r="225" spans="1:11" s="47" customFormat="1" ht="53.25" customHeight="1">
      <c r="A225" s="6" t="s">
        <v>13</v>
      </c>
      <c r="B225" s="64"/>
      <c r="C225" s="33">
        <v>-315594391.2</v>
      </c>
      <c r="D225" s="33">
        <v>-101828977.9</v>
      </c>
      <c r="E225" s="65"/>
      <c r="F225" s="33">
        <v>314747196.51</v>
      </c>
      <c r="G225" s="33">
        <v>19280101</v>
      </c>
      <c r="H225" s="65"/>
      <c r="I225" s="33">
        <f>SUM(C225+F225)</f>
        <v>-847194.6899999976</v>
      </c>
      <c r="J225" s="33">
        <f>SUM(D225+G225)</f>
        <v>-82548876.9</v>
      </c>
      <c r="K225" s="41"/>
    </row>
    <row r="226" spans="1:11" s="1" customFormat="1" ht="30.75" customHeight="1">
      <c r="A226" s="17"/>
      <c r="B226" s="57"/>
      <c r="C226" s="24"/>
      <c r="D226" s="24"/>
      <c r="E226" s="24"/>
      <c r="F226" s="24"/>
      <c r="G226" s="24"/>
      <c r="H226" s="24"/>
      <c r="I226" s="24"/>
      <c r="J226" s="24"/>
      <c r="K226" s="24"/>
    </row>
    <row r="227" spans="1:7" ht="29.25" customHeight="1">
      <c r="A227" s="89" t="s">
        <v>22</v>
      </c>
      <c r="B227" s="89"/>
      <c r="C227" s="89"/>
      <c r="D227" s="10"/>
      <c r="F227" s="10"/>
      <c r="G227" s="10"/>
    </row>
    <row r="228" spans="1:11" ht="4.5" customHeight="1">
      <c r="A228" s="89"/>
      <c r="B228" s="89"/>
      <c r="C228" s="89"/>
      <c r="D228" s="12"/>
      <c r="E228" s="11"/>
      <c r="F228" s="12"/>
      <c r="G228" s="12"/>
      <c r="H228" s="11"/>
      <c r="I228" s="12"/>
      <c r="J228" s="12"/>
      <c r="K228" s="11"/>
    </row>
    <row r="229" spans="1:11" ht="21">
      <c r="A229" s="18" t="s">
        <v>21</v>
      </c>
      <c r="B229" s="45"/>
      <c r="C229" s="19"/>
      <c r="D229" s="12"/>
      <c r="E229" s="11"/>
      <c r="F229" s="12"/>
      <c r="G229" s="12"/>
      <c r="H229" s="11"/>
      <c r="I229" s="86" t="s">
        <v>24</v>
      </c>
      <c r="J229" s="86"/>
      <c r="K229" s="11"/>
    </row>
    <row r="230" spans="1:11" ht="20.25">
      <c r="A230" s="3"/>
      <c r="B230" s="45"/>
      <c r="C230" s="19"/>
      <c r="D230" s="19"/>
      <c r="E230" s="11"/>
      <c r="F230" s="12"/>
      <c r="G230" s="12"/>
      <c r="H230" s="11"/>
      <c r="I230" s="12"/>
      <c r="J230" s="12"/>
      <c r="K230" s="11"/>
    </row>
    <row r="231" spans="1:11" ht="20.25" customHeight="1">
      <c r="A231" s="18" t="s">
        <v>314</v>
      </c>
      <c r="B231" s="18"/>
      <c r="C231" s="18"/>
      <c r="D231" s="13"/>
      <c r="E231" s="14"/>
      <c r="F231" s="13"/>
      <c r="G231" s="13"/>
      <c r="H231" s="14"/>
      <c r="I231" s="23" t="s">
        <v>315</v>
      </c>
      <c r="J231" s="23"/>
      <c r="K231" s="15"/>
    </row>
    <row r="232" spans="1:11" ht="23.25" customHeight="1">
      <c r="A232" s="92"/>
      <c r="B232" s="92"/>
      <c r="C232" s="92"/>
      <c r="D232" s="10"/>
      <c r="F232" s="16"/>
      <c r="G232" s="10"/>
      <c r="I232" s="93"/>
      <c r="J232" s="93"/>
      <c r="K232" s="93"/>
    </row>
    <row r="233" spans="3:11" ht="12.75">
      <c r="C233" s="10"/>
      <c r="D233" s="10"/>
      <c r="E233" s="10"/>
      <c r="F233" s="10"/>
      <c r="G233" s="10"/>
      <c r="H233" s="10"/>
      <c r="I233" s="10"/>
      <c r="J233" s="10"/>
      <c r="K233" s="10"/>
    </row>
    <row r="234" spans="3:11" ht="12.75">
      <c r="C234" s="10"/>
      <c r="D234" s="10"/>
      <c r="E234" s="10"/>
      <c r="F234" s="10"/>
      <c r="G234" s="10"/>
      <c r="H234" s="10"/>
      <c r="I234" s="10"/>
      <c r="J234" s="10"/>
      <c r="K234" s="10"/>
    </row>
  </sheetData>
  <sheetProtection/>
  <mergeCells count="27">
    <mergeCell ref="J137:J138"/>
    <mergeCell ref="K137:K138"/>
    <mergeCell ref="A137:A138"/>
    <mergeCell ref="B137:B138"/>
    <mergeCell ref="C137:C138"/>
    <mergeCell ref="D137:D138"/>
    <mergeCell ref="E137:E138"/>
    <mergeCell ref="F137:F138"/>
    <mergeCell ref="G137:G138"/>
    <mergeCell ref="H137:H138"/>
    <mergeCell ref="A114:K114"/>
    <mergeCell ref="A4:K4"/>
    <mergeCell ref="I2:J2"/>
    <mergeCell ref="J5:K5"/>
    <mergeCell ref="I6:K6"/>
    <mergeCell ref="A6:A7"/>
    <mergeCell ref="B6:B7"/>
    <mergeCell ref="I229:J229"/>
    <mergeCell ref="I137:I138"/>
    <mergeCell ref="A227:C228"/>
    <mergeCell ref="I1:J1"/>
    <mergeCell ref="I3:J3"/>
    <mergeCell ref="A232:C232"/>
    <mergeCell ref="I232:K232"/>
    <mergeCell ref="C6:E6"/>
    <mergeCell ref="F6:H6"/>
    <mergeCell ref="A9:K9"/>
  </mergeCells>
  <printOptions horizontalCentered="1"/>
  <pageMargins left="0.1968503937007874" right="0.1968503937007874" top="0.71" bottom="0.3937007874015748" header="0" footer="0"/>
  <pageSetup horizontalDpi="600" verticalDpi="600" orientation="landscape" paperSize="9" scale="60" r:id="rId1"/>
  <rowBreaks count="11" manualBreakCount="11">
    <brk id="15" max="12" man="1"/>
    <brk id="25" max="10" man="1"/>
    <brk id="33" max="10" man="1"/>
    <brk id="45" max="10" man="1"/>
    <brk id="55" max="10" man="1"/>
    <brk id="72" max="10" man="1"/>
    <brk id="82" max="10" man="1"/>
    <brk id="90" max="10" man="1"/>
    <brk id="101" max="12" man="1"/>
    <brk id="106" max="12" man="1"/>
    <brk id="1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123</cp:lastModifiedBy>
  <cp:lastPrinted>2017-04-07T12:26:52Z</cp:lastPrinted>
  <dcterms:created xsi:type="dcterms:W3CDTF">2008-02-19T13:14:27Z</dcterms:created>
  <dcterms:modified xsi:type="dcterms:W3CDTF">2017-04-25T12:48:59Z</dcterms:modified>
  <cp:category/>
  <cp:version/>
  <cp:contentType/>
  <cp:contentStatus/>
</cp:coreProperties>
</file>